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2019'!$A$6:$D$302</definedName>
    <definedName name="_xlnm.Print_Area" localSheetId="0">'бюджетные ассигнования на 2019'!$A$1:$F$301</definedName>
  </definedNames>
  <calcPr fullCalcOnLoad="1"/>
</workbook>
</file>

<file path=xl/sharedStrings.xml><?xml version="1.0" encoding="utf-8"?>
<sst xmlns="http://schemas.openxmlformats.org/spreadsheetml/2006/main" count="597" uniqueCount="535">
  <si>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</si>
  <si>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</si>
  <si>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</si>
  <si>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</si>
  <si>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</si>
  <si>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</si>
  <si>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</si>
  <si>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</si>
  <si>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</si>
  <si>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</si>
  <si>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</si>
  <si>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</si>
  <si>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</si>
  <si>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</si>
  <si>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</si>
  <si>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</si>
  <si>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</si>
  <si>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</si>
  <si>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</si>
  <si>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</si>
  <si>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</si>
  <si>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 xml:space="preserve">04 3 00 00000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</si>
  <si>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</si>
  <si>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</si>
  <si>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</si>
  <si>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</si>
  <si>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</si>
  <si>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</si>
  <si>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</si>
  <si>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</si>
  <si>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</si>
  <si>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</si>
  <si>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</si>
  <si>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</si>
  <si>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</si>
  <si>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</si>
  <si>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</si>
  <si>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</si>
  <si>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</si>
  <si>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</si>
  <si>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</si>
  <si>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</si>
  <si>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</si>
  <si>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</si>
  <si>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</si>
  <si>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</si>
  <si>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</si>
  <si>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</si>
  <si>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</si>
  <si>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</si>
  <si>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</si>
  <si>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</si>
  <si>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</si>
  <si>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</si>
  <si>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</si>
  <si>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</si>
  <si>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</si>
  <si>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</si>
  <si>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</si>
  <si>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</si>
  <si>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</si>
  <si>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</si>
  <si>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</si>
  <si>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</si>
  <si>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</si>
  <si>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</si>
  <si>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</si>
  <si>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</si>
  <si>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</si>
  <si>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</si>
  <si>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</si>
  <si>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 с учетом изменений, руб.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</si>
  <si>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</si>
  <si>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</si>
  <si>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</si>
  <si>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</si>
  <si>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</si>
  <si>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</si>
  <si>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</si>
  <si>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</si>
  <si>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</si>
  <si>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</si>
  <si>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</si>
  <si>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01 0 02 50970</t>
  </si>
  <si>
    <t>01 0 02 L0970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</si>
  <si>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</si>
  <si>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</si>
  <si>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</si>
  <si>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</si>
  <si>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</si>
  <si>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</si>
  <si>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</si>
  <si>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</si>
  <si>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</si>
  <si>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</si>
  <si>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</si>
  <si>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</si>
  <si>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</si>
  <si>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</si>
  <si>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</si>
  <si>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</si>
  <si>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</si>
  <si>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</si>
  <si>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</si>
  <si>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</si>
  <si>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</si>
  <si>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</si>
  <si>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</si>
  <si>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</si>
  <si>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</si>
  <si>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</si>
  <si>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</si>
  <si>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</si>
  <si>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</si>
  <si>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</si>
  <si>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</si>
  <si>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</si>
  <si>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</si>
  <si>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</si>
  <si>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</si>
  <si>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</si>
  <si>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</si>
  <si>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</si>
  <si>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</si>
  <si>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</si>
  <si>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</si>
  <si>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</si>
  <si>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</si>
  <si>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</si>
  <si>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</si>
  <si>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</si>
  <si>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</si>
  <si>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</si>
  <si>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</si>
  <si>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</si>
  <si>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</si>
  <si>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</si>
  <si>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</si>
  <si>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</si>
  <si>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</si>
  <si>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</si>
  <si>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</si>
  <si>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</si>
  <si>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</si>
  <si>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</si>
  <si>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</si>
  <si>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</si>
  <si>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</si>
  <si>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</si>
  <si>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</si>
  <si>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</si>
  <si>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</si>
  <si>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</si>
  <si>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</si>
  <si>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</si>
  <si>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</si>
  <si>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</si>
  <si>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</si>
  <si>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</si>
  <si>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</si>
  <si>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</si>
  <si>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</si>
  <si>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</si>
  <si>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</si>
  <si>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</si>
  <si>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</si>
  <si>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</si>
  <si>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</si>
  <si>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</si>
  <si>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</si>
  <si>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</si>
  <si>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</si>
  <si>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</si>
  <si>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</si>
  <si>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</si>
  <si>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</si>
  <si>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</si>
  <si>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</si>
  <si>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</si>
  <si>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</si>
  <si>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</si>
  <si>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</si>
  <si>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</si>
  <si>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</si>
  <si>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</si>
  <si>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</si>
  <si>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</si>
  <si>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</si>
  <si>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</si>
  <si>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</si>
  <si>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</si>
  <si>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</si>
  <si>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</si>
  <si>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</si>
  <si>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</si>
  <si>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</si>
  <si>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</si>
  <si>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</si>
  <si>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</si>
  <si>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</si>
  <si>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</si>
  <si>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</si>
  <si>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</si>
  <si>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</si>
  <si>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</si>
  <si>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</si>
  <si>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</si>
  <si>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</si>
  <si>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</si>
  <si>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</si>
  <si>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</si>
  <si>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</si>
  <si>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</si>
  <si>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</si>
  <si>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</si>
  <si>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</si>
  <si>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</si>
  <si>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</si>
  <si>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</si>
  <si>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</si>
  <si>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</si>
  <si>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</si>
  <si>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</si>
  <si>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</si>
  <si>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</si>
  <si>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</si>
  <si>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</si>
  <si>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</si>
  <si>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</si>
  <si>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</si>
  <si>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</si>
  <si>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</si>
  <si>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</si>
  <si>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</si>
  <si>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</si>
  <si>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</si>
  <si>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</si>
  <si>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</si>
  <si>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</si>
  <si>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</si>
  <si>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</si>
  <si>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</si>
  <si>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</si>
  <si>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</si>
  <si>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</si>
  <si>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</si>
  <si>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</si>
  <si>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</si>
  <si>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</si>
  <si>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</si>
  <si>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</si>
  <si>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</si>
  <si>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</si>
  <si>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</si>
  <si>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</si>
  <si>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</si>
  <si>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</si>
  <si>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</si>
  <si>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</si>
  <si>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</si>
  <si>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</si>
  <si>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</si>
  <si>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</si>
  <si>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</si>
  <si>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</si>
  <si>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</si>
  <si>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</si>
  <si>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</si>
  <si>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</si>
  <si>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</si>
  <si>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</si>
  <si>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</si>
  <si>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</si>
  <si>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</si>
  <si>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</si>
  <si>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</si>
  <si>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</si>
  <si>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</si>
  <si>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</si>
  <si>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</si>
  <si>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</si>
  <si>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</si>
  <si>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</si>
  <si>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</si>
  <si>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</si>
  <si>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</si>
  <si>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</si>
  <si>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</si>
  <si>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</si>
  <si>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</si>
  <si>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</si>
  <si>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</si>
  <si>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</si>
  <si>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</si>
  <si>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</si>
  <si>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</si>
  <si>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</si>
  <si>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</si>
  <si>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</si>
  <si>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</si>
  <si>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</si>
  <si>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</si>
  <si>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</si>
  <si>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</si>
  <si>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</si>
  <si>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</si>
  <si>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</si>
  <si>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</si>
  <si>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</si>
  <si>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</si>
  <si>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</si>
  <si>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</si>
  <si>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</si>
  <si>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</si>
  <si>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</si>
  <si>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</si>
  <si>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</si>
  <si>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</si>
  <si>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</si>
  <si>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</si>
  <si>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</si>
  <si>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</si>
  <si>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</si>
  <si>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</si>
  <si>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</si>
  <si>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</si>
  <si>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</si>
  <si>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</si>
  <si>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</si>
  <si>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</si>
  <si>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</si>
  <si>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</si>
  <si>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</si>
  <si>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</si>
  <si>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</si>
  <si>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</si>
  <si>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</si>
  <si>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</si>
  <si>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</si>
  <si>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</si>
  <si>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</si>
  <si>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</si>
  <si>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</si>
  <si>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</si>
  <si>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</si>
  <si>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</si>
  <si>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</si>
  <si>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</si>
  <si>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</si>
  <si>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</si>
  <si>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</si>
  <si>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</si>
  <si>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</si>
  <si>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</si>
  <si>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</si>
  <si>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</si>
  <si>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</si>
  <si>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</si>
  <si>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</si>
  <si>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</si>
  <si>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</si>
  <si>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</si>
  <si>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</si>
  <si>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</si>
  <si>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</si>
  <si>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</si>
  <si>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</si>
  <si>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</si>
  <si>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</si>
  <si>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</si>
  <si>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</si>
  <si>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</si>
  <si>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</si>
  <si>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</si>
  <si>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</si>
  <si>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</si>
  <si>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</si>
  <si>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</si>
  <si>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</si>
  <si>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</si>
  <si>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</si>
  <si>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</si>
  <si>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</si>
  <si>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</si>
  <si>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</si>
  <si>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</si>
  <si>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</si>
  <si>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</si>
  <si>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</si>
  <si>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</si>
  <si>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</si>
  <si>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</si>
  <si>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</si>
  <si>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</si>
  <si>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</si>
  <si>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</si>
  <si>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</si>
  <si>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</si>
  <si>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</si>
  <si>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</si>
  <si>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</si>
  <si>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</si>
  <si>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</si>
  <si>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</si>
  <si>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</si>
  <si>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</si>
  <si>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</si>
  <si>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</si>
  <si>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</si>
  <si>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</si>
  <si>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</si>
  <si>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</si>
  <si>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</si>
  <si>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</si>
  <si>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</si>
  <si>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</si>
  <si>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</si>
  <si>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</si>
  <si>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</si>
  <si>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</si>
  <si>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Проведение мероприятий по техническому сопровождению и проверке проектной (сметной) документации по объектам газификации (Закупка товаров, работ и услуг для государственных (муниципальных) нужд)</t>
  </si>
  <si>
    <t>04 1 01 01330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</si>
  <si>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</si>
  <si>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</si>
  <si>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</si>
  <si>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</si>
  <si>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</si>
  <si>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</si>
  <si>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</si>
  <si>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</si>
  <si>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</si>
  <si>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</si>
  <si>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</si>
  <si>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</si>
  <si>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</si>
  <si>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</si>
  <si>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</si>
  <si>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</si>
  <si>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</si>
  <si>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</si>
  <si>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</si>
  <si>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</si>
  <si>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</si>
  <si>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</si>
  <si>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</si>
  <si>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</si>
  <si>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</si>
  <si>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</si>
  <si>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</si>
  <si>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</si>
  <si>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</si>
  <si>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</si>
  <si>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</si>
  <si>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</si>
  <si>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</si>
  <si>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</si>
  <si>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</si>
  <si>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</si>
  <si>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</si>
  <si>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</si>
  <si>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</si>
  <si>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</si>
  <si>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</si>
  <si>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</si>
  <si>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</si>
  <si>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</si>
  <si>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</si>
  <si>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</si>
  <si>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</si>
  <si>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</si>
  <si>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</si>
  <si>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</si>
  <si>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</si>
  <si>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</si>
  <si>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</si>
  <si>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</si>
  <si>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</si>
  <si>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</si>
  <si>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04 3 01 S3100</t>
  </si>
  <si>
    <t xml:space="preserve"> 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</si>
  <si>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10 1 01 40050</t>
  </si>
  <si>
    <t>Субсидирование части затрат субъектов малого и среднего предпринимательства Пучежского района по аренде выставочных площадей для участия в выставочно-ярмарочных мероприятиях(Иные бюджетные ассигнования)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</si>
  <si>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</si>
  <si>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</si>
  <si>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</si>
  <si>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</si>
  <si>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</si>
  <si>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</si>
  <si>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</si>
  <si>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</si>
  <si>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</si>
  <si>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</si>
  <si>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</si>
  <si>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</si>
  <si>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</si>
  <si>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</si>
  <si>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</si>
  <si>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</si>
  <si>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</si>
  <si>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</si>
  <si>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</si>
  <si>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</si>
  <si>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</si>
  <si>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</si>
  <si>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</si>
  <si>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</si>
  <si>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</si>
  <si>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</si>
  <si>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 xml:space="preserve"> 01 0 01 81950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</si>
  <si>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</si>
  <si>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08 0 02 81950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</si>
  <si>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</si>
  <si>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02 0 06 81950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</si>
  <si>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</si>
  <si>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</si>
  <si>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</si>
  <si>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</si>
  <si>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04 1 01 82990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</si>
  <si>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</si>
  <si>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04 3 01 83100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</si>
  <si>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</si>
  <si>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</si>
  <si>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</si>
  <si>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</si>
  <si>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</si>
  <si>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</si>
  <si>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</si>
  <si>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</si>
  <si>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</si>
  <si>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</si>
  <si>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</si>
  <si>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</si>
  <si>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</si>
  <si>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</si>
  <si>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Приложение № 3 к решению Совета 
Пучежского муниципального района 
от __.04.2019 № 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</si>
</sst>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4" fontId="1" fillId="0" borderId="12" xfId="61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justify" vertic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2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customWidth="1"/>
    <col min="5" max="5" width="15.125" style="0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98" t="s">
        <v>534</v>
      </c>
      <c r="C1" s="98"/>
      <c r="D1" s="98"/>
      <c r="E1" s="98"/>
      <c r="F1" s="98"/>
    </row>
    <row r="3" spans="1:6" ht="12.75" customHeight="1">
      <c r="A3" s="99" t="s">
        <v>282</v>
      </c>
      <c r="B3" s="99"/>
      <c r="C3" s="99"/>
      <c r="D3" s="99"/>
      <c r="E3" s="99"/>
      <c r="F3" s="99"/>
    </row>
    <row r="4" spans="1:7" ht="64.5" customHeight="1">
      <c r="A4" s="99"/>
      <c r="B4" s="99"/>
      <c r="C4" s="99"/>
      <c r="D4" s="99"/>
      <c r="E4" s="99"/>
      <c r="F4" s="99"/>
      <c r="G4" s="58"/>
    </row>
    <row r="5" spans="1:3" ht="15.75" customHeight="1">
      <c r="A5" s="32"/>
      <c r="B5" s="1"/>
      <c r="C5" s="1"/>
    </row>
    <row r="6" spans="1:6" s="12" customFormat="1" ht="51" customHeight="1">
      <c r="A6" s="10" t="s">
        <v>500</v>
      </c>
      <c r="B6" s="11" t="s">
        <v>533</v>
      </c>
      <c r="C6" s="11" t="s">
        <v>527</v>
      </c>
      <c r="D6" s="61" t="s">
        <v>72</v>
      </c>
      <c r="E6" s="72" t="s">
        <v>327</v>
      </c>
      <c r="F6" s="73" t="s">
        <v>71</v>
      </c>
    </row>
    <row r="7" spans="1:6" ht="39" customHeight="1">
      <c r="A7" s="33" t="s">
        <v>376</v>
      </c>
      <c r="B7" s="3" t="s">
        <v>484</v>
      </c>
      <c r="C7" s="9"/>
      <c r="D7" s="62">
        <f>D8+D20+D36+D43+D50+D56+D61+D69+D76</f>
        <v>116375195.26000002</v>
      </c>
      <c r="E7" s="62">
        <f>E8+E20+E36+E43+E50+E56+E61+E69+E76</f>
        <v>99756</v>
      </c>
      <c r="F7" s="74">
        <f>F8+F20+F36+F43+F50+F56+F61+F69+F76</f>
        <v>116474951.26</v>
      </c>
    </row>
    <row r="8" spans="1:6" ht="31.5" customHeight="1">
      <c r="A8" s="34" t="s">
        <v>482</v>
      </c>
      <c r="B8" s="24" t="s">
        <v>530</v>
      </c>
      <c r="C8" s="25"/>
      <c r="D8" s="63">
        <f>SUM(D9:D19)</f>
        <v>43444722.730000004</v>
      </c>
      <c r="E8" s="63">
        <f>SUM(E9:E19)</f>
        <v>0</v>
      </c>
      <c r="F8" s="75">
        <f>SUM(F9:F19)</f>
        <v>43444722.73</v>
      </c>
    </row>
    <row r="9" spans="1:7" ht="63.75" customHeight="1">
      <c r="A9" s="35" t="s">
        <v>528</v>
      </c>
      <c r="B9" s="4" t="s">
        <v>529</v>
      </c>
      <c r="C9" s="4">
        <v>100</v>
      </c>
      <c r="D9" s="64">
        <v>6794555</v>
      </c>
      <c r="E9" s="76"/>
      <c r="F9" s="76">
        <f>D9+E9</f>
        <v>6794555</v>
      </c>
      <c r="G9" s="53"/>
    </row>
    <row r="10" spans="1:6" ht="45.75" customHeight="1">
      <c r="A10" s="35" t="s">
        <v>531</v>
      </c>
      <c r="B10" s="4" t="s">
        <v>529</v>
      </c>
      <c r="C10" s="4">
        <v>200</v>
      </c>
      <c r="D10" s="64">
        <v>6275456</v>
      </c>
      <c r="E10" s="76">
        <f>15.79+6200</f>
        <v>6215.79</v>
      </c>
      <c r="F10" s="76">
        <f aca="true" t="shared" si="0" ref="F10:F75">D10+E10</f>
        <v>6281671.79</v>
      </c>
    </row>
    <row r="11" spans="1:6" ht="45.75" customHeight="1">
      <c r="A11" s="35" t="s">
        <v>531</v>
      </c>
      <c r="B11" s="4" t="s">
        <v>385</v>
      </c>
      <c r="C11" s="4">
        <v>200</v>
      </c>
      <c r="D11" s="64">
        <v>2973753.73</v>
      </c>
      <c r="E11" s="77"/>
      <c r="F11" s="76">
        <f t="shared" si="0"/>
        <v>2973753.73</v>
      </c>
    </row>
    <row r="12" spans="1:6" ht="31.5" customHeight="1">
      <c r="A12" s="35" t="s">
        <v>532</v>
      </c>
      <c r="B12" s="4" t="s">
        <v>529</v>
      </c>
      <c r="C12" s="4">
        <v>800</v>
      </c>
      <c r="D12" s="65">
        <v>138400</v>
      </c>
      <c r="E12" s="77"/>
      <c r="F12" s="76">
        <f t="shared" si="0"/>
        <v>138400</v>
      </c>
    </row>
    <row r="13" spans="1:6" ht="48.75" customHeight="1">
      <c r="A13" s="35" t="s">
        <v>393</v>
      </c>
      <c r="B13" s="4" t="s">
        <v>35</v>
      </c>
      <c r="C13" s="4">
        <v>200</v>
      </c>
      <c r="D13" s="64">
        <v>245300</v>
      </c>
      <c r="E13" s="77"/>
      <c r="F13" s="76">
        <f t="shared" si="0"/>
        <v>245300</v>
      </c>
    </row>
    <row r="14" spans="1:6" ht="45.75" customHeight="1">
      <c r="A14" s="35" t="s">
        <v>233</v>
      </c>
      <c r="B14" s="4" t="s">
        <v>265</v>
      </c>
      <c r="C14" s="4">
        <v>200</v>
      </c>
      <c r="D14" s="64">
        <v>133200</v>
      </c>
      <c r="E14" s="77"/>
      <c r="F14" s="76">
        <f t="shared" si="0"/>
        <v>133200</v>
      </c>
    </row>
    <row r="15" spans="1:6" ht="174.75" customHeight="1">
      <c r="A15" s="35" t="s">
        <v>252</v>
      </c>
      <c r="B15" s="4" t="s">
        <v>253</v>
      </c>
      <c r="C15" s="4">
        <v>100</v>
      </c>
      <c r="D15" s="64">
        <v>20116974</v>
      </c>
      <c r="E15" s="76"/>
      <c r="F15" s="76">
        <f t="shared" si="0"/>
        <v>20116974</v>
      </c>
    </row>
    <row r="16" spans="1:6" ht="144" customHeight="1">
      <c r="A16" s="35" t="s">
        <v>326</v>
      </c>
      <c r="B16" s="4" t="s">
        <v>253</v>
      </c>
      <c r="C16" s="4">
        <v>200</v>
      </c>
      <c r="D16" s="64">
        <v>184184</v>
      </c>
      <c r="E16" s="76"/>
      <c r="F16" s="76">
        <f t="shared" si="0"/>
        <v>184184</v>
      </c>
    </row>
    <row r="17" spans="1:6" s="16" customFormat="1" ht="48" customHeight="1">
      <c r="A17" s="41" t="s">
        <v>509</v>
      </c>
      <c r="B17" s="5" t="s">
        <v>508</v>
      </c>
      <c r="C17" s="5">
        <v>200</v>
      </c>
      <c r="D17" s="64">
        <v>317000</v>
      </c>
      <c r="E17" s="77">
        <v>-317000</v>
      </c>
      <c r="F17" s="77">
        <f>D17+E17</f>
        <v>0</v>
      </c>
    </row>
    <row r="18" spans="1:6" ht="46.5" customHeight="1">
      <c r="A18" s="40" t="s">
        <v>88</v>
      </c>
      <c r="B18" s="4" t="s">
        <v>82</v>
      </c>
      <c r="C18" s="4">
        <v>200</v>
      </c>
      <c r="D18" s="64">
        <v>16700</v>
      </c>
      <c r="E18" s="76">
        <f>317000-15.79</f>
        <v>316984.21</v>
      </c>
      <c r="F18" s="76">
        <f t="shared" si="0"/>
        <v>333684.21</v>
      </c>
    </row>
    <row r="19" spans="1:6" ht="48" customHeight="1">
      <c r="A19" s="35" t="s">
        <v>10</v>
      </c>
      <c r="B19" s="4" t="s">
        <v>11</v>
      </c>
      <c r="C19" s="4">
        <v>200</v>
      </c>
      <c r="D19" s="64">
        <v>6249200</v>
      </c>
      <c r="E19" s="76">
        <v>-6200</v>
      </c>
      <c r="F19" s="76">
        <f t="shared" si="0"/>
        <v>6243000</v>
      </c>
    </row>
    <row r="20" spans="1:6" ht="31.5" customHeight="1">
      <c r="A20" s="34" t="s">
        <v>483</v>
      </c>
      <c r="B20" s="24" t="s">
        <v>485</v>
      </c>
      <c r="C20" s="6"/>
      <c r="D20" s="66">
        <f>SUM(D21:D35)</f>
        <v>59605925.63</v>
      </c>
      <c r="E20" s="66">
        <f>SUM(E21:E35)</f>
        <v>99756</v>
      </c>
      <c r="F20" s="78">
        <f>SUM(F21:F35)</f>
        <v>59705681.63</v>
      </c>
    </row>
    <row r="21" spans="1:6" ht="65.25" customHeight="1">
      <c r="A21" s="35" t="s">
        <v>12</v>
      </c>
      <c r="B21" s="4" t="s">
        <v>318</v>
      </c>
      <c r="C21" s="4">
        <v>100</v>
      </c>
      <c r="D21" s="64">
        <v>3204497</v>
      </c>
      <c r="E21" s="76"/>
      <c r="F21" s="76">
        <f t="shared" si="0"/>
        <v>3204497</v>
      </c>
    </row>
    <row r="22" spans="1:6" ht="48" customHeight="1">
      <c r="A22" s="35" t="s">
        <v>325</v>
      </c>
      <c r="B22" s="4" t="s">
        <v>318</v>
      </c>
      <c r="C22" s="4">
        <v>200</v>
      </c>
      <c r="D22" s="64">
        <v>6349061</v>
      </c>
      <c r="E22" s="76">
        <v>99756</v>
      </c>
      <c r="F22" s="76">
        <f t="shared" si="0"/>
        <v>6448817</v>
      </c>
    </row>
    <row r="23" spans="1:6" ht="48" customHeight="1">
      <c r="A23" s="35" t="s">
        <v>325</v>
      </c>
      <c r="B23" s="4" t="s">
        <v>466</v>
      </c>
      <c r="C23" s="4">
        <v>200</v>
      </c>
      <c r="D23" s="64">
        <v>1660269.56</v>
      </c>
      <c r="E23" s="76"/>
      <c r="F23" s="76">
        <f t="shared" si="0"/>
        <v>1660269.56</v>
      </c>
    </row>
    <row r="24" spans="1:6" ht="48.75" customHeight="1">
      <c r="A24" s="35" t="s">
        <v>218</v>
      </c>
      <c r="B24" s="4" t="s">
        <v>318</v>
      </c>
      <c r="C24" s="4">
        <v>600</v>
      </c>
      <c r="D24" s="64">
        <v>10518634</v>
      </c>
      <c r="E24" s="76"/>
      <c r="F24" s="76">
        <f t="shared" si="0"/>
        <v>10518634</v>
      </c>
    </row>
    <row r="25" spans="1:6" ht="48" customHeight="1">
      <c r="A25" s="35" t="s">
        <v>218</v>
      </c>
      <c r="B25" s="4" t="s">
        <v>466</v>
      </c>
      <c r="C25" s="4">
        <v>600</v>
      </c>
      <c r="D25" s="64">
        <v>3192225.07</v>
      </c>
      <c r="E25" s="76"/>
      <c r="F25" s="76">
        <f t="shared" si="0"/>
        <v>3192225.07</v>
      </c>
    </row>
    <row r="26" spans="1:6" ht="32.25" customHeight="1">
      <c r="A26" s="35" t="s">
        <v>133</v>
      </c>
      <c r="B26" s="4" t="s">
        <v>318</v>
      </c>
      <c r="C26" s="4">
        <v>800</v>
      </c>
      <c r="D26" s="64">
        <v>70900</v>
      </c>
      <c r="E26" s="76"/>
      <c r="F26" s="76">
        <f t="shared" si="0"/>
        <v>70900</v>
      </c>
    </row>
    <row r="27" spans="1:6" ht="48.75" customHeight="1">
      <c r="A27" s="35" t="s">
        <v>220</v>
      </c>
      <c r="B27" s="4" t="s">
        <v>217</v>
      </c>
      <c r="C27" s="4">
        <v>200</v>
      </c>
      <c r="D27" s="64">
        <v>81298</v>
      </c>
      <c r="E27" s="76"/>
      <c r="F27" s="76">
        <f t="shared" si="0"/>
        <v>81298</v>
      </c>
    </row>
    <row r="28" spans="1:6" ht="46.5" customHeight="1">
      <c r="A28" s="35" t="s">
        <v>219</v>
      </c>
      <c r="B28" s="4" t="s">
        <v>217</v>
      </c>
      <c r="C28" s="4">
        <v>600</v>
      </c>
      <c r="D28" s="64">
        <f>141239+18002</f>
        <v>159241</v>
      </c>
      <c r="E28" s="76"/>
      <c r="F28" s="76">
        <f t="shared" si="0"/>
        <v>159241</v>
      </c>
    </row>
    <row r="29" spans="1:6" ht="46.5" customHeight="1">
      <c r="A29" s="35" t="s">
        <v>5</v>
      </c>
      <c r="B29" s="4" t="s">
        <v>487</v>
      </c>
      <c r="C29" s="4">
        <v>200</v>
      </c>
      <c r="D29" s="64">
        <v>91470</v>
      </c>
      <c r="E29" s="76"/>
      <c r="F29" s="76">
        <f t="shared" si="0"/>
        <v>91470</v>
      </c>
    </row>
    <row r="30" spans="1:6" ht="64.5" customHeight="1">
      <c r="A30" s="35" t="s">
        <v>507</v>
      </c>
      <c r="B30" s="4" t="s">
        <v>487</v>
      </c>
      <c r="C30" s="4">
        <v>600</v>
      </c>
      <c r="D30" s="64">
        <v>74280</v>
      </c>
      <c r="E30" s="76"/>
      <c r="F30" s="76">
        <f t="shared" si="0"/>
        <v>74280</v>
      </c>
    </row>
    <row r="31" spans="1:6" ht="48" customHeight="1">
      <c r="A31" s="41" t="s">
        <v>86</v>
      </c>
      <c r="B31" s="5" t="s">
        <v>83</v>
      </c>
      <c r="C31" s="5">
        <v>200</v>
      </c>
      <c r="D31" s="64">
        <v>2141354.9</v>
      </c>
      <c r="E31" s="77"/>
      <c r="F31" s="77">
        <f t="shared" si="0"/>
        <v>2141354.9</v>
      </c>
    </row>
    <row r="32" spans="1:6" ht="48.75" customHeight="1">
      <c r="A32" s="41" t="s">
        <v>87</v>
      </c>
      <c r="B32" s="5" t="s">
        <v>84</v>
      </c>
      <c r="C32" s="5">
        <v>200</v>
      </c>
      <c r="D32" s="64">
        <v>112712.1</v>
      </c>
      <c r="E32" s="77"/>
      <c r="F32" s="77">
        <f t="shared" si="0"/>
        <v>112712.1</v>
      </c>
    </row>
    <row r="33" spans="1:6" ht="158.25" customHeight="1">
      <c r="A33" s="35" t="s">
        <v>353</v>
      </c>
      <c r="B33" s="4" t="s">
        <v>317</v>
      </c>
      <c r="C33" s="4">
        <v>100</v>
      </c>
      <c r="D33" s="64">
        <v>13659864</v>
      </c>
      <c r="E33" s="76"/>
      <c r="F33" s="76">
        <f t="shared" si="0"/>
        <v>13659864</v>
      </c>
    </row>
    <row r="34" spans="1:6" ht="126" customHeight="1">
      <c r="A34" s="35" t="s">
        <v>354</v>
      </c>
      <c r="B34" s="4" t="s">
        <v>317</v>
      </c>
      <c r="C34" s="4">
        <v>200</v>
      </c>
      <c r="D34" s="67">
        <v>205434</v>
      </c>
      <c r="E34" s="76"/>
      <c r="F34" s="76">
        <f t="shared" si="0"/>
        <v>205434</v>
      </c>
    </row>
    <row r="35" spans="1:6" ht="141.75" customHeight="1">
      <c r="A35" s="35" t="s">
        <v>316</v>
      </c>
      <c r="B35" s="4" t="s">
        <v>317</v>
      </c>
      <c r="C35" s="4">
        <v>600</v>
      </c>
      <c r="D35" s="65">
        <v>18084685</v>
      </c>
      <c r="E35" s="76"/>
      <c r="F35" s="76">
        <f t="shared" si="0"/>
        <v>18084685</v>
      </c>
    </row>
    <row r="36" spans="1:6" ht="31.5" customHeight="1">
      <c r="A36" s="34" t="s">
        <v>99</v>
      </c>
      <c r="B36" s="24" t="s">
        <v>100</v>
      </c>
      <c r="C36" s="24"/>
      <c r="D36" s="66">
        <f>SUM(D37:D42)</f>
        <v>4471908.06</v>
      </c>
      <c r="E36" s="66">
        <f>SUM(E37:E42)</f>
        <v>0</v>
      </c>
      <c r="F36" s="78">
        <f>SUM(F37:F42)</f>
        <v>4471908.06</v>
      </c>
    </row>
    <row r="37" spans="1:6" ht="48" customHeight="1">
      <c r="A37" s="35" t="s">
        <v>23</v>
      </c>
      <c r="B37" s="4" t="s">
        <v>357</v>
      </c>
      <c r="C37" s="4">
        <v>600</v>
      </c>
      <c r="D37" s="64">
        <f>3738700-32100-65113</f>
        <v>3641487</v>
      </c>
      <c r="E37" s="76"/>
      <c r="F37" s="76">
        <f t="shared" si="0"/>
        <v>3641487</v>
      </c>
    </row>
    <row r="38" spans="1:6" ht="60.75" customHeight="1">
      <c r="A38" s="35" t="s">
        <v>164</v>
      </c>
      <c r="B38" s="4" t="s">
        <v>467</v>
      </c>
      <c r="C38" s="4">
        <v>600</v>
      </c>
      <c r="D38" s="64">
        <v>141496.67</v>
      </c>
      <c r="E38" s="76"/>
      <c r="F38" s="76">
        <f t="shared" si="0"/>
        <v>141496.67</v>
      </c>
    </row>
    <row r="39" spans="1:6" ht="47.25" customHeight="1">
      <c r="A39" s="35" t="s">
        <v>8</v>
      </c>
      <c r="B39" s="4" t="s">
        <v>34</v>
      </c>
      <c r="C39" s="4">
        <v>600</v>
      </c>
      <c r="D39" s="64">
        <v>32200</v>
      </c>
      <c r="E39" s="76"/>
      <c r="F39" s="76">
        <f t="shared" si="0"/>
        <v>32200</v>
      </c>
    </row>
    <row r="40" spans="1:6" ht="60.75" customHeight="1">
      <c r="A40" s="35" t="s">
        <v>118</v>
      </c>
      <c r="B40" s="4" t="s">
        <v>33</v>
      </c>
      <c r="C40" s="4">
        <v>600</v>
      </c>
      <c r="D40" s="64">
        <v>15540</v>
      </c>
      <c r="E40" s="76"/>
      <c r="F40" s="76">
        <f t="shared" si="0"/>
        <v>15540</v>
      </c>
    </row>
    <row r="41" spans="1:6" ht="66" customHeight="1">
      <c r="A41" s="35" t="s">
        <v>380</v>
      </c>
      <c r="B41" s="4" t="s">
        <v>381</v>
      </c>
      <c r="C41" s="4">
        <v>600</v>
      </c>
      <c r="D41" s="64">
        <v>609084.39</v>
      </c>
      <c r="E41" s="76"/>
      <c r="F41" s="76">
        <f t="shared" si="0"/>
        <v>609084.39</v>
      </c>
    </row>
    <row r="42" spans="1:6" ht="78.75" customHeight="1">
      <c r="A42" s="35" t="s">
        <v>356</v>
      </c>
      <c r="B42" s="4" t="s">
        <v>358</v>
      </c>
      <c r="C42" s="4">
        <v>600</v>
      </c>
      <c r="D42" s="64">
        <v>32100</v>
      </c>
      <c r="E42" s="76"/>
      <c r="F42" s="76">
        <f t="shared" si="0"/>
        <v>32100</v>
      </c>
    </row>
    <row r="43" spans="1:6" ht="44.25" customHeight="1">
      <c r="A43" s="34" t="s">
        <v>66</v>
      </c>
      <c r="B43" s="24" t="s">
        <v>262</v>
      </c>
      <c r="C43" s="24"/>
      <c r="D43" s="66">
        <f>SUM(D44:D49)</f>
        <v>460600</v>
      </c>
      <c r="E43" s="66">
        <f>SUM(E44:E49)</f>
        <v>0</v>
      </c>
      <c r="F43" s="78">
        <f>SUM(F44:F49)</f>
        <v>460600</v>
      </c>
    </row>
    <row r="44" spans="1:6" ht="46.5" customHeight="1">
      <c r="A44" s="35" t="s">
        <v>29</v>
      </c>
      <c r="B44" s="4" t="s">
        <v>28</v>
      </c>
      <c r="C44" s="4">
        <v>200</v>
      </c>
      <c r="D44" s="64">
        <v>178200</v>
      </c>
      <c r="E44" s="76"/>
      <c r="F44" s="76">
        <f t="shared" si="0"/>
        <v>178200</v>
      </c>
    </row>
    <row r="45" spans="1:6" ht="46.5" customHeight="1">
      <c r="A45" s="35" t="s">
        <v>263</v>
      </c>
      <c r="B45" s="4" t="s">
        <v>28</v>
      </c>
      <c r="C45" s="4">
        <v>600</v>
      </c>
      <c r="D45" s="64">
        <v>100900</v>
      </c>
      <c r="E45" s="76"/>
      <c r="F45" s="76">
        <f t="shared" si="0"/>
        <v>100900</v>
      </c>
    </row>
    <row r="46" spans="1:6" ht="49.5" customHeight="1">
      <c r="A46" s="54" t="s">
        <v>278</v>
      </c>
      <c r="B46" s="4" t="s">
        <v>397</v>
      </c>
      <c r="C46" s="4">
        <v>100</v>
      </c>
      <c r="D46" s="64">
        <v>62500</v>
      </c>
      <c r="E46" s="76"/>
      <c r="F46" s="76">
        <f t="shared" si="0"/>
        <v>62500</v>
      </c>
    </row>
    <row r="47" spans="1:6" ht="38.25" customHeight="1">
      <c r="A47" s="35" t="s">
        <v>13</v>
      </c>
      <c r="B47" s="7" t="s">
        <v>15</v>
      </c>
      <c r="C47" s="4">
        <v>600</v>
      </c>
      <c r="D47" s="64">
        <v>24000</v>
      </c>
      <c r="E47" s="76"/>
      <c r="F47" s="76">
        <f t="shared" si="0"/>
        <v>24000</v>
      </c>
    </row>
    <row r="48" spans="1:6" ht="47.25" customHeight="1">
      <c r="A48" s="55" t="s">
        <v>14</v>
      </c>
      <c r="B48" s="4" t="s">
        <v>16</v>
      </c>
      <c r="C48" s="4">
        <v>600</v>
      </c>
      <c r="D48" s="64">
        <v>20000</v>
      </c>
      <c r="E48" s="76"/>
      <c r="F48" s="76">
        <f t="shared" si="0"/>
        <v>20000</v>
      </c>
    </row>
    <row r="49" spans="1:6" ht="64.5" customHeight="1">
      <c r="A49" s="60" t="s">
        <v>319</v>
      </c>
      <c r="B49" s="4" t="s">
        <v>264</v>
      </c>
      <c r="C49" s="4">
        <v>600</v>
      </c>
      <c r="D49" s="64">
        <v>75000</v>
      </c>
      <c r="E49" s="76"/>
      <c r="F49" s="76">
        <f t="shared" si="0"/>
        <v>75000</v>
      </c>
    </row>
    <row r="50" spans="1:6" ht="18" customHeight="1">
      <c r="A50" s="34" t="s">
        <v>283</v>
      </c>
      <c r="B50" s="24" t="s">
        <v>284</v>
      </c>
      <c r="C50" s="24"/>
      <c r="D50" s="66">
        <f>SUM(D51:D55)</f>
        <v>817400</v>
      </c>
      <c r="E50" s="66">
        <f>SUM(E51:E55)</f>
        <v>0</v>
      </c>
      <c r="F50" s="78">
        <f>SUM(F51:F55)</f>
        <v>817400</v>
      </c>
    </row>
    <row r="51" spans="1:6" ht="32.25" customHeight="1">
      <c r="A51" s="35" t="s">
        <v>396</v>
      </c>
      <c r="B51" s="4" t="s">
        <v>398</v>
      </c>
      <c r="C51" s="4">
        <v>200</v>
      </c>
      <c r="D51" s="64">
        <f>57500+630</f>
        <v>58130</v>
      </c>
      <c r="E51" s="76"/>
      <c r="F51" s="76">
        <f t="shared" si="0"/>
        <v>58130</v>
      </c>
    </row>
    <row r="52" spans="1:6" ht="32.25" customHeight="1">
      <c r="A52" s="35" t="s">
        <v>55</v>
      </c>
      <c r="B52" s="4" t="s">
        <v>398</v>
      </c>
      <c r="C52" s="4">
        <v>600</v>
      </c>
      <c r="D52" s="64">
        <v>142500</v>
      </c>
      <c r="E52" s="76"/>
      <c r="F52" s="76">
        <f t="shared" si="0"/>
        <v>142500</v>
      </c>
    </row>
    <row r="53" spans="1:6" ht="46.5" customHeight="1">
      <c r="A53" s="35" t="s">
        <v>399</v>
      </c>
      <c r="B53" s="4" t="s">
        <v>400</v>
      </c>
      <c r="C53" s="4">
        <v>200</v>
      </c>
      <c r="D53" s="64">
        <v>23100</v>
      </c>
      <c r="E53" s="76"/>
      <c r="F53" s="76">
        <f t="shared" si="0"/>
        <v>23100</v>
      </c>
    </row>
    <row r="54" spans="1:6" ht="31.5" customHeight="1">
      <c r="A54" s="35" t="s">
        <v>342</v>
      </c>
      <c r="B54" s="4" t="s">
        <v>343</v>
      </c>
      <c r="C54" s="4">
        <v>200</v>
      </c>
      <c r="D54" s="64">
        <f>46200+46200+11550</f>
        <v>103950</v>
      </c>
      <c r="E54" s="76"/>
      <c r="F54" s="76">
        <f t="shared" si="0"/>
        <v>103950</v>
      </c>
    </row>
    <row r="55" spans="1:6" ht="48.75" customHeight="1">
      <c r="A55" s="35" t="s">
        <v>269</v>
      </c>
      <c r="B55" s="4" t="s">
        <v>343</v>
      </c>
      <c r="C55" s="4">
        <v>600</v>
      </c>
      <c r="D55" s="64">
        <f>247800+254100-630-11550</f>
        <v>489720</v>
      </c>
      <c r="E55" s="76"/>
      <c r="F55" s="76">
        <f t="shared" si="0"/>
        <v>489720</v>
      </c>
    </row>
    <row r="56" spans="1:6" ht="46.5" customHeight="1">
      <c r="A56" s="34" t="s">
        <v>285</v>
      </c>
      <c r="B56" s="24" t="s">
        <v>286</v>
      </c>
      <c r="C56" s="24"/>
      <c r="D56" s="66">
        <f>SUM(D57:D60)</f>
        <v>609420</v>
      </c>
      <c r="E56" s="66">
        <f>SUM(E57:E60)</f>
        <v>0</v>
      </c>
      <c r="F56" s="78">
        <f>SUM(F57:F60)</f>
        <v>609420</v>
      </c>
    </row>
    <row r="57" spans="1:6" ht="47.25" customHeight="1">
      <c r="A57" s="35" t="s">
        <v>345</v>
      </c>
      <c r="B57" s="4" t="s">
        <v>346</v>
      </c>
      <c r="C57" s="4">
        <v>200</v>
      </c>
      <c r="D57" s="64">
        <f>254300-213500</f>
        <v>40800</v>
      </c>
      <c r="E57" s="76"/>
      <c r="F57" s="76">
        <f t="shared" si="0"/>
        <v>40800</v>
      </c>
    </row>
    <row r="58" spans="1:6" ht="47.25" customHeight="1">
      <c r="A58" s="35" t="s">
        <v>266</v>
      </c>
      <c r="B58" s="4" t="s">
        <v>346</v>
      </c>
      <c r="C58" s="4">
        <v>600</v>
      </c>
      <c r="D58" s="64">
        <v>213500</v>
      </c>
      <c r="E58" s="76"/>
      <c r="F58" s="76">
        <f t="shared" si="0"/>
        <v>213500</v>
      </c>
    </row>
    <row r="59" spans="1:6" ht="31.5" customHeight="1">
      <c r="A59" s="35" t="s">
        <v>270</v>
      </c>
      <c r="B59" s="4" t="s">
        <v>271</v>
      </c>
      <c r="C59" s="4">
        <v>300</v>
      </c>
      <c r="D59" s="64">
        <v>45120</v>
      </c>
      <c r="E59" s="76"/>
      <c r="F59" s="76">
        <f t="shared" si="0"/>
        <v>45120</v>
      </c>
    </row>
    <row r="60" spans="1:6" ht="78.75" customHeight="1">
      <c r="A60" s="36" t="s">
        <v>128</v>
      </c>
      <c r="B60" s="30" t="s">
        <v>129</v>
      </c>
      <c r="C60" s="4">
        <v>600</v>
      </c>
      <c r="D60" s="65">
        <v>310000</v>
      </c>
      <c r="E60" s="76"/>
      <c r="F60" s="76">
        <f t="shared" si="0"/>
        <v>310000</v>
      </c>
    </row>
    <row r="61" spans="1:6" ht="31.5" customHeight="1">
      <c r="A61" s="34" t="s">
        <v>287</v>
      </c>
      <c r="B61" s="24" t="s">
        <v>288</v>
      </c>
      <c r="C61" s="24"/>
      <c r="D61" s="78">
        <f>SUM(D62:D68)</f>
        <v>196780</v>
      </c>
      <c r="E61" s="78">
        <f>SUM(E62:E68)</f>
        <v>0</v>
      </c>
      <c r="F61" s="78">
        <f>SUM(F62:F68)</f>
        <v>196780</v>
      </c>
    </row>
    <row r="62" spans="1:6" ht="63.75" customHeight="1">
      <c r="A62" s="35" t="s">
        <v>145</v>
      </c>
      <c r="B62" s="4" t="s">
        <v>146</v>
      </c>
      <c r="C62" s="4">
        <v>600</v>
      </c>
      <c r="D62" s="64">
        <f>17000-6000</f>
        <v>11000</v>
      </c>
      <c r="E62" s="76"/>
      <c r="F62" s="76">
        <f t="shared" si="0"/>
        <v>11000</v>
      </c>
    </row>
    <row r="63" spans="1:6" ht="48" customHeight="1">
      <c r="A63" s="35" t="s">
        <v>147</v>
      </c>
      <c r="B63" s="4" t="s">
        <v>148</v>
      </c>
      <c r="C63" s="4">
        <v>600</v>
      </c>
      <c r="D63" s="65">
        <f>95300-10000-13060</f>
        <v>72240</v>
      </c>
      <c r="E63" s="76"/>
      <c r="F63" s="76">
        <f t="shared" si="0"/>
        <v>72240</v>
      </c>
    </row>
    <row r="64" spans="1:6" ht="48" customHeight="1">
      <c r="A64" s="35" t="s">
        <v>95</v>
      </c>
      <c r="B64" s="4" t="s">
        <v>96</v>
      </c>
      <c r="C64" s="4">
        <v>600</v>
      </c>
      <c r="D64" s="65">
        <f>20300-9000</f>
        <v>11300</v>
      </c>
      <c r="E64" s="76"/>
      <c r="F64" s="76">
        <f t="shared" si="0"/>
        <v>11300</v>
      </c>
    </row>
    <row r="65" spans="1:6" ht="63.75" customHeight="1">
      <c r="A65" s="35" t="s">
        <v>101</v>
      </c>
      <c r="B65" s="4" t="s">
        <v>149</v>
      </c>
      <c r="C65" s="4">
        <v>600</v>
      </c>
      <c r="D65" s="65">
        <v>16500</v>
      </c>
      <c r="E65" s="76"/>
      <c r="F65" s="76">
        <f t="shared" si="0"/>
        <v>16500</v>
      </c>
    </row>
    <row r="66" spans="1:6" ht="47.25" customHeight="1">
      <c r="A66" s="35" t="s">
        <v>140</v>
      </c>
      <c r="B66" s="4" t="s">
        <v>141</v>
      </c>
      <c r="C66" s="4">
        <v>600</v>
      </c>
      <c r="D66" s="65">
        <v>2000</v>
      </c>
      <c r="E66" s="76"/>
      <c r="F66" s="76">
        <f t="shared" si="0"/>
        <v>2000</v>
      </c>
    </row>
    <row r="67" spans="1:6" ht="47.25" customHeight="1">
      <c r="A67" s="35" t="s">
        <v>311</v>
      </c>
      <c r="B67" s="4" t="s">
        <v>502</v>
      </c>
      <c r="C67" s="4">
        <v>600</v>
      </c>
      <c r="D67" s="65">
        <f>13000</f>
        <v>13000</v>
      </c>
      <c r="E67" s="76"/>
      <c r="F67" s="76">
        <f t="shared" si="0"/>
        <v>13000</v>
      </c>
    </row>
    <row r="68" spans="1:6" ht="32.25" customHeight="1">
      <c r="A68" s="35" t="s">
        <v>142</v>
      </c>
      <c r="B68" s="4" t="s">
        <v>143</v>
      </c>
      <c r="C68" s="4">
        <v>600</v>
      </c>
      <c r="D68" s="65">
        <f>88100-9800-22560+9000+6000</f>
        <v>70740</v>
      </c>
      <c r="E68" s="76"/>
      <c r="F68" s="76">
        <f t="shared" si="0"/>
        <v>70740</v>
      </c>
    </row>
    <row r="69" spans="1:6" ht="32.25" customHeight="1">
      <c r="A69" s="34" t="s">
        <v>289</v>
      </c>
      <c r="B69" s="24" t="s">
        <v>290</v>
      </c>
      <c r="C69" s="24"/>
      <c r="D69" s="78">
        <f>SUM(D70:D75)</f>
        <v>3133979.91</v>
      </c>
      <c r="E69" s="78">
        <f>SUM(E70:E75)</f>
        <v>0</v>
      </c>
      <c r="F69" s="78">
        <f>SUM(F70:F75)</f>
        <v>3133979.91</v>
      </c>
    </row>
    <row r="70" spans="1:6" ht="95.25" customHeight="1">
      <c r="A70" s="35" t="s">
        <v>31</v>
      </c>
      <c r="B70" s="4" t="s">
        <v>144</v>
      </c>
      <c r="C70" s="4">
        <v>200</v>
      </c>
      <c r="D70" s="64">
        <v>392770</v>
      </c>
      <c r="E70" s="76"/>
      <c r="F70" s="76">
        <f t="shared" si="0"/>
        <v>392770</v>
      </c>
    </row>
    <row r="71" spans="1:6" ht="61.5" customHeight="1">
      <c r="A71" s="35" t="s">
        <v>359</v>
      </c>
      <c r="B71" s="4" t="s">
        <v>360</v>
      </c>
      <c r="C71" s="4">
        <v>300</v>
      </c>
      <c r="D71" s="64">
        <v>873329.91</v>
      </c>
      <c r="E71" s="76"/>
      <c r="F71" s="76">
        <f t="shared" si="0"/>
        <v>873329.91</v>
      </c>
    </row>
    <row r="72" spans="1:6" ht="61.5" customHeight="1">
      <c r="A72" s="35" t="s">
        <v>306</v>
      </c>
      <c r="B72" s="4" t="s">
        <v>488</v>
      </c>
      <c r="C72" s="4">
        <v>200</v>
      </c>
      <c r="D72" s="64">
        <v>100440</v>
      </c>
      <c r="E72" s="76"/>
      <c r="F72" s="76">
        <f t="shared" si="0"/>
        <v>100440</v>
      </c>
    </row>
    <row r="73" spans="1:6" ht="62.25" customHeight="1">
      <c r="A73" s="35" t="s">
        <v>451</v>
      </c>
      <c r="B73" s="4" t="s">
        <v>355</v>
      </c>
      <c r="C73" s="4">
        <v>200</v>
      </c>
      <c r="D73" s="64">
        <v>388500</v>
      </c>
      <c r="E73" s="76"/>
      <c r="F73" s="76">
        <f t="shared" si="0"/>
        <v>388500</v>
      </c>
    </row>
    <row r="74" spans="1:6" ht="80.25" customHeight="1">
      <c r="A74" s="35" t="s">
        <v>30</v>
      </c>
      <c r="B74" s="4" t="s">
        <v>488</v>
      </c>
      <c r="C74" s="4">
        <v>600</v>
      </c>
      <c r="D74" s="64">
        <v>348240</v>
      </c>
      <c r="E74" s="76"/>
      <c r="F74" s="76">
        <f t="shared" si="0"/>
        <v>348240</v>
      </c>
    </row>
    <row r="75" spans="1:6" ht="62.25" customHeight="1">
      <c r="A75" s="35" t="s">
        <v>315</v>
      </c>
      <c r="B75" s="4" t="s">
        <v>355</v>
      </c>
      <c r="C75" s="4">
        <v>600</v>
      </c>
      <c r="D75" s="64">
        <v>1030700</v>
      </c>
      <c r="E75" s="76"/>
      <c r="F75" s="76">
        <f t="shared" si="0"/>
        <v>1030700</v>
      </c>
    </row>
    <row r="76" spans="1:6" ht="33" customHeight="1">
      <c r="A76" s="34" t="s">
        <v>3</v>
      </c>
      <c r="B76" s="24" t="s">
        <v>4</v>
      </c>
      <c r="C76" s="24"/>
      <c r="D76" s="78">
        <f>SUM(D77:D80)</f>
        <v>3634458.93</v>
      </c>
      <c r="E76" s="78">
        <f>SUM(E77:E80)</f>
        <v>0</v>
      </c>
      <c r="F76" s="78">
        <f>SUM(F77:F80)</f>
        <v>3634458.93</v>
      </c>
    </row>
    <row r="77" spans="1:6" ht="79.5" customHeight="1">
      <c r="A77" s="35" t="s">
        <v>170</v>
      </c>
      <c r="B77" s="4" t="s">
        <v>437</v>
      </c>
      <c r="C77" s="4">
        <v>100</v>
      </c>
      <c r="D77" s="64">
        <v>2760240</v>
      </c>
      <c r="E77" s="76"/>
      <c r="F77" s="76">
        <f aca="true" t="shared" si="1" ref="F77:F142">D77+E77</f>
        <v>2760240</v>
      </c>
    </row>
    <row r="78" spans="1:6" ht="48.75" customHeight="1">
      <c r="A78" s="35" t="s">
        <v>171</v>
      </c>
      <c r="B78" s="4" t="s">
        <v>437</v>
      </c>
      <c r="C78" s="4">
        <v>200</v>
      </c>
      <c r="D78" s="64">
        <f>787100-6000</f>
        <v>781100</v>
      </c>
      <c r="E78" s="76"/>
      <c r="F78" s="76">
        <f t="shared" si="1"/>
        <v>781100</v>
      </c>
    </row>
    <row r="79" spans="1:6" ht="48.75" customHeight="1">
      <c r="A79" s="35" t="s">
        <v>171</v>
      </c>
      <c r="B79" s="4" t="s">
        <v>464</v>
      </c>
      <c r="C79" s="4">
        <v>200</v>
      </c>
      <c r="D79" s="64">
        <v>79018.93</v>
      </c>
      <c r="E79" s="76"/>
      <c r="F79" s="76">
        <f t="shared" si="1"/>
        <v>79018.93</v>
      </c>
    </row>
    <row r="80" spans="1:6" ht="47.25" customHeight="1">
      <c r="A80" s="35" t="s">
        <v>506</v>
      </c>
      <c r="B80" s="4" t="s">
        <v>437</v>
      </c>
      <c r="C80" s="4">
        <v>800</v>
      </c>
      <c r="D80" s="64">
        <v>14100</v>
      </c>
      <c r="E80" s="76"/>
      <c r="F80" s="76">
        <f t="shared" si="1"/>
        <v>14100</v>
      </c>
    </row>
    <row r="81" spans="1:6" s="15" customFormat="1" ht="39" customHeight="1">
      <c r="A81" s="13" t="s">
        <v>279</v>
      </c>
      <c r="B81" s="14" t="s">
        <v>221</v>
      </c>
      <c r="C81" s="14"/>
      <c r="D81" s="79">
        <f>D82+D89+D101+D108+D113</f>
        <v>37602606.57000001</v>
      </c>
      <c r="E81" s="79">
        <f>E82+E89+E101+E108+E113</f>
        <v>9000</v>
      </c>
      <c r="F81" s="79">
        <f>F82+F89+F101+F108+F113</f>
        <v>37611606.57000001</v>
      </c>
    </row>
    <row r="82" spans="1:6" s="15" customFormat="1" ht="63" customHeight="1">
      <c r="A82" s="37" t="s">
        <v>102</v>
      </c>
      <c r="B82" s="24" t="s">
        <v>103</v>
      </c>
      <c r="C82" s="24"/>
      <c r="D82" s="75">
        <f>SUM(D83:D88)</f>
        <v>7217682.170000001</v>
      </c>
      <c r="E82" s="75">
        <f>SUM(E83:E88)</f>
        <v>0</v>
      </c>
      <c r="F82" s="75">
        <f>SUM(F83:F88)</f>
        <v>7217682.170000001</v>
      </c>
    </row>
    <row r="83" spans="1:6" ht="64.5" customHeight="1">
      <c r="A83" s="38" t="s">
        <v>298</v>
      </c>
      <c r="B83" s="4" t="s">
        <v>222</v>
      </c>
      <c r="C83" s="4">
        <v>600</v>
      </c>
      <c r="D83" s="64">
        <v>5310762.66</v>
      </c>
      <c r="E83" s="76"/>
      <c r="F83" s="76">
        <f t="shared" si="1"/>
        <v>5310762.66</v>
      </c>
    </row>
    <row r="84" spans="1:6" ht="64.5" customHeight="1">
      <c r="A84" s="38" t="s">
        <v>298</v>
      </c>
      <c r="B84" s="4" t="s">
        <v>468</v>
      </c>
      <c r="C84" s="4">
        <v>600</v>
      </c>
      <c r="D84" s="64">
        <v>625427.81</v>
      </c>
      <c r="E84" s="76"/>
      <c r="F84" s="76">
        <f t="shared" si="1"/>
        <v>625427.81</v>
      </c>
    </row>
    <row r="85" spans="1:6" ht="48.75" customHeight="1">
      <c r="A85" s="35" t="s">
        <v>8</v>
      </c>
      <c r="B85" s="4" t="s">
        <v>32</v>
      </c>
      <c r="C85" s="4">
        <v>600</v>
      </c>
      <c r="D85" s="64">
        <v>29700</v>
      </c>
      <c r="E85" s="76"/>
      <c r="F85" s="76">
        <f t="shared" si="1"/>
        <v>29700</v>
      </c>
    </row>
    <row r="86" spans="1:6" ht="63">
      <c r="A86" s="35" t="s">
        <v>7</v>
      </c>
      <c r="B86" s="4" t="s">
        <v>113</v>
      </c>
      <c r="C86" s="4">
        <v>600</v>
      </c>
      <c r="D86" s="64">
        <v>46091.7</v>
      </c>
      <c r="E86" s="76"/>
      <c r="F86" s="76">
        <f t="shared" si="1"/>
        <v>46091.7</v>
      </c>
    </row>
    <row r="87" spans="1:6" ht="63" customHeight="1">
      <c r="A87" s="35" t="s">
        <v>401</v>
      </c>
      <c r="B87" s="4" t="s">
        <v>223</v>
      </c>
      <c r="C87" s="4">
        <v>600</v>
      </c>
      <c r="D87" s="64">
        <v>60300</v>
      </c>
      <c r="E87" s="76"/>
      <c r="F87" s="76">
        <f t="shared" si="1"/>
        <v>60300</v>
      </c>
    </row>
    <row r="88" spans="1:6" ht="79.5" customHeight="1">
      <c r="A88" s="35" t="s">
        <v>251</v>
      </c>
      <c r="B88" s="4" t="s">
        <v>40</v>
      </c>
      <c r="C88" s="4">
        <v>600</v>
      </c>
      <c r="D88" s="64">
        <v>1145400</v>
      </c>
      <c r="E88" s="76"/>
      <c r="F88" s="76">
        <f t="shared" si="1"/>
        <v>1145400</v>
      </c>
    </row>
    <row r="89" spans="1:6" ht="30" customHeight="1">
      <c r="A89" s="34" t="s">
        <v>104</v>
      </c>
      <c r="B89" s="24" t="s">
        <v>105</v>
      </c>
      <c r="C89" s="24"/>
      <c r="D89" s="78">
        <f>SUM(D90:D100)</f>
        <v>19005223</v>
      </c>
      <c r="E89" s="78">
        <f>SUM(E90:E100)</f>
        <v>9000</v>
      </c>
      <c r="F89" s="78">
        <f>SUM(F90:F100)</f>
        <v>19014223</v>
      </c>
    </row>
    <row r="90" spans="1:6" ht="80.25" customHeight="1">
      <c r="A90" s="38" t="s">
        <v>235</v>
      </c>
      <c r="B90" s="4" t="s">
        <v>247</v>
      </c>
      <c r="C90" s="4">
        <v>600</v>
      </c>
      <c r="D90" s="64">
        <v>9354360</v>
      </c>
      <c r="E90" s="76"/>
      <c r="F90" s="76">
        <f t="shared" si="1"/>
        <v>9354360</v>
      </c>
    </row>
    <row r="91" spans="1:6" ht="93.75" customHeight="1">
      <c r="A91" s="49" t="s">
        <v>94</v>
      </c>
      <c r="B91" s="4" t="s">
        <v>489</v>
      </c>
      <c r="C91" s="4">
        <v>600</v>
      </c>
      <c r="D91" s="64">
        <v>38000</v>
      </c>
      <c r="E91" s="76"/>
      <c r="F91" s="76">
        <f t="shared" si="1"/>
        <v>38000</v>
      </c>
    </row>
    <row r="92" spans="1:6" ht="79.5" customHeight="1">
      <c r="A92" s="38" t="s">
        <v>237</v>
      </c>
      <c r="B92" s="4" t="s">
        <v>236</v>
      </c>
      <c r="C92" s="4">
        <v>600</v>
      </c>
      <c r="D92" s="64">
        <v>915300</v>
      </c>
      <c r="E92" s="76">
        <v>9000</v>
      </c>
      <c r="F92" s="76">
        <f t="shared" si="1"/>
        <v>924300</v>
      </c>
    </row>
    <row r="93" spans="1:6" ht="111.75" customHeight="1">
      <c r="A93" s="38" t="s">
        <v>367</v>
      </c>
      <c r="B93" s="4" t="s">
        <v>203</v>
      </c>
      <c r="C93" s="4">
        <v>600</v>
      </c>
      <c r="D93" s="64">
        <v>16700</v>
      </c>
      <c r="E93" s="76"/>
      <c r="F93" s="76">
        <f t="shared" si="1"/>
        <v>16700</v>
      </c>
    </row>
    <row r="94" spans="1:6" ht="93.75" customHeight="1">
      <c r="A94" s="38" t="s">
        <v>447</v>
      </c>
      <c r="B94" s="4" t="s">
        <v>238</v>
      </c>
      <c r="C94" s="4">
        <v>600</v>
      </c>
      <c r="D94" s="64">
        <v>2112000</v>
      </c>
      <c r="E94" s="76"/>
      <c r="F94" s="76">
        <f t="shared" si="1"/>
        <v>2112000</v>
      </c>
    </row>
    <row r="95" spans="1:6" ht="111" customHeight="1">
      <c r="A95" s="38" t="s">
        <v>521</v>
      </c>
      <c r="B95" s="4" t="s">
        <v>204</v>
      </c>
      <c r="C95" s="4">
        <v>600</v>
      </c>
      <c r="D95" s="64">
        <v>40000</v>
      </c>
      <c r="E95" s="76"/>
      <c r="F95" s="76">
        <f t="shared" si="1"/>
        <v>40000</v>
      </c>
    </row>
    <row r="96" spans="1:6" ht="93.75" customHeight="1">
      <c r="A96" s="38" t="s">
        <v>388</v>
      </c>
      <c r="B96" s="4" t="s">
        <v>448</v>
      </c>
      <c r="C96" s="4">
        <v>600</v>
      </c>
      <c r="D96" s="64">
        <v>1349600</v>
      </c>
      <c r="E96" s="76"/>
      <c r="F96" s="76">
        <f t="shared" si="1"/>
        <v>1349600</v>
      </c>
    </row>
    <row r="97" spans="1:6" ht="109.5" customHeight="1">
      <c r="A97" s="38" t="s">
        <v>255</v>
      </c>
      <c r="B97" s="4" t="s">
        <v>205</v>
      </c>
      <c r="C97" s="4">
        <v>600</v>
      </c>
      <c r="D97" s="64">
        <v>33400</v>
      </c>
      <c r="E97" s="76"/>
      <c r="F97" s="76">
        <f t="shared" si="1"/>
        <v>33400</v>
      </c>
    </row>
    <row r="98" spans="1:6" ht="82.5" customHeight="1">
      <c r="A98" s="38" t="s">
        <v>452</v>
      </c>
      <c r="B98" s="4" t="s">
        <v>449</v>
      </c>
      <c r="C98" s="4">
        <v>600</v>
      </c>
      <c r="D98" s="64">
        <v>2401700</v>
      </c>
      <c r="E98" s="76"/>
      <c r="F98" s="76">
        <f t="shared" si="1"/>
        <v>2401700</v>
      </c>
    </row>
    <row r="99" spans="1:6" ht="95.25" customHeight="1">
      <c r="A99" s="38" t="s">
        <v>492</v>
      </c>
      <c r="B99" s="4" t="s">
        <v>2</v>
      </c>
      <c r="C99" s="4">
        <v>600</v>
      </c>
      <c r="D99" s="64">
        <v>73500</v>
      </c>
      <c r="E99" s="76"/>
      <c r="F99" s="76">
        <f t="shared" si="1"/>
        <v>73500</v>
      </c>
    </row>
    <row r="100" spans="1:6" ht="82.5" customHeight="1">
      <c r="A100" s="38" t="s">
        <v>462</v>
      </c>
      <c r="B100" s="4" t="s">
        <v>463</v>
      </c>
      <c r="C100" s="4">
        <v>600</v>
      </c>
      <c r="D100" s="64">
        <v>2670663</v>
      </c>
      <c r="E100" s="76"/>
      <c r="F100" s="76">
        <f t="shared" si="1"/>
        <v>2670663</v>
      </c>
    </row>
    <row r="101" spans="1:6" ht="32.25" customHeight="1">
      <c r="A101" s="39" t="s">
        <v>106</v>
      </c>
      <c r="B101" s="24" t="s">
        <v>107</v>
      </c>
      <c r="C101" s="24"/>
      <c r="D101" s="78">
        <f>SUM(D102:D107)</f>
        <v>7862075.2</v>
      </c>
      <c r="E101" s="78">
        <f>SUM(E102:E107)</f>
        <v>0</v>
      </c>
      <c r="F101" s="78">
        <f>SUM(F102:F107)</f>
        <v>7862075.2</v>
      </c>
    </row>
    <row r="102" spans="1:6" ht="96" customHeight="1">
      <c r="A102" s="38" t="s">
        <v>51</v>
      </c>
      <c r="B102" s="4" t="s">
        <v>246</v>
      </c>
      <c r="C102" s="4">
        <v>600</v>
      </c>
      <c r="D102" s="64">
        <f>2180004+1150000</f>
        <v>3330004</v>
      </c>
      <c r="E102" s="76"/>
      <c r="F102" s="76">
        <f t="shared" si="1"/>
        <v>3330004</v>
      </c>
    </row>
    <row r="103" spans="1:6" ht="110.25" customHeight="1">
      <c r="A103" s="47" t="s">
        <v>119</v>
      </c>
      <c r="B103" s="48" t="s">
        <v>450</v>
      </c>
      <c r="C103" s="4">
        <v>600</v>
      </c>
      <c r="D103" s="64">
        <v>64500</v>
      </c>
      <c r="E103" s="76"/>
      <c r="F103" s="76">
        <f t="shared" si="1"/>
        <v>64500</v>
      </c>
    </row>
    <row r="104" spans="1:6" ht="80.25" customHeight="1">
      <c r="A104" s="47" t="s">
        <v>504</v>
      </c>
      <c r="B104" s="48" t="s">
        <v>172</v>
      </c>
      <c r="C104" s="4">
        <v>600</v>
      </c>
      <c r="D104" s="64">
        <f>1799500-40451</f>
        <v>1759049</v>
      </c>
      <c r="E104" s="76"/>
      <c r="F104" s="76">
        <f t="shared" si="1"/>
        <v>1759049</v>
      </c>
    </row>
    <row r="105" spans="1:6" ht="81" customHeight="1">
      <c r="A105" s="47" t="s">
        <v>234</v>
      </c>
      <c r="B105" s="48" t="s">
        <v>503</v>
      </c>
      <c r="C105" s="4">
        <v>600</v>
      </c>
      <c r="D105" s="64">
        <v>220495.2</v>
      </c>
      <c r="E105" s="76"/>
      <c r="F105" s="76">
        <f t="shared" si="1"/>
        <v>220495.2</v>
      </c>
    </row>
    <row r="106" spans="1:6" ht="76.5" customHeight="1">
      <c r="A106" s="38" t="s">
        <v>462</v>
      </c>
      <c r="B106" s="4" t="s">
        <v>378</v>
      </c>
      <c r="C106" s="4">
        <v>600</v>
      </c>
      <c r="D106" s="64">
        <v>2384520</v>
      </c>
      <c r="E106" s="76"/>
      <c r="F106" s="76">
        <f t="shared" si="1"/>
        <v>2384520</v>
      </c>
    </row>
    <row r="107" spans="1:6" ht="51" customHeight="1">
      <c r="A107" s="38" t="s">
        <v>267</v>
      </c>
      <c r="B107" s="4" t="s">
        <v>268</v>
      </c>
      <c r="C107" s="4">
        <v>600</v>
      </c>
      <c r="D107" s="64">
        <v>103507</v>
      </c>
      <c r="E107" s="76"/>
      <c r="F107" s="76">
        <f t="shared" si="1"/>
        <v>103507</v>
      </c>
    </row>
    <row r="108" spans="1:6" ht="47.25" customHeight="1">
      <c r="A108" s="34" t="s">
        <v>108</v>
      </c>
      <c r="B108" s="24" t="s">
        <v>109</v>
      </c>
      <c r="C108" s="24"/>
      <c r="D108" s="78">
        <f>SUM(D109:D112)</f>
        <v>3007026.2</v>
      </c>
      <c r="E108" s="78">
        <f>SUM(E109:E112)</f>
        <v>0</v>
      </c>
      <c r="F108" s="78">
        <f>SUM(F109:F112)</f>
        <v>3007026.2</v>
      </c>
    </row>
    <row r="109" spans="1:6" ht="48" customHeight="1">
      <c r="A109" s="38" t="s">
        <v>52</v>
      </c>
      <c r="B109" s="4" t="s">
        <v>53</v>
      </c>
      <c r="C109" s="4">
        <v>600</v>
      </c>
      <c r="D109" s="64">
        <v>2025776</v>
      </c>
      <c r="E109" s="76"/>
      <c r="F109" s="76">
        <f t="shared" si="1"/>
        <v>2025776</v>
      </c>
    </row>
    <row r="110" spans="1:6" ht="48" customHeight="1">
      <c r="A110" s="38" t="s">
        <v>52</v>
      </c>
      <c r="B110" s="4" t="s">
        <v>469</v>
      </c>
      <c r="C110" s="4">
        <v>600</v>
      </c>
      <c r="D110" s="64">
        <v>479245.2</v>
      </c>
      <c r="E110" s="76"/>
      <c r="F110" s="76">
        <f t="shared" si="1"/>
        <v>479245.2</v>
      </c>
    </row>
    <row r="111" spans="1:6" ht="47.25" customHeight="1">
      <c r="A111" s="38" t="s">
        <v>36</v>
      </c>
      <c r="B111" s="48" t="s">
        <v>37</v>
      </c>
      <c r="C111" s="4">
        <v>600</v>
      </c>
      <c r="D111" s="64">
        <v>25100</v>
      </c>
      <c r="E111" s="76"/>
      <c r="F111" s="76">
        <f t="shared" si="1"/>
        <v>25100</v>
      </c>
    </row>
    <row r="112" spans="1:6" ht="78.75" customHeight="1">
      <c r="A112" s="38" t="s">
        <v>462</v>
      </c>
      <c r="B112" s="4" t="s">
        <v>379</v>
      </c>
      <c r="C112" s="4">
        <v>600</v>
      </c>
      <c r="D112" s="64">
        <v>476905</v>
      </c>
      <c r="E112" s="76"/>
      <c r="F112" s="76">
        <f t="shared" si="1"/>
        <v>476905</v>
      </c>
    </row>
    <row r="113" spans="1:6" ht="50.25" customHeight="1">
      <c r="A113" s="34" t="s">
        <v>90</v>
      </c>
      <c r="B113" s="24" t="s">
        <v>91</v>
      </c>
      <c r="C113" s="24"/>
      <c r="D113" s="92">
        <f>SUM(D114:D115)</f>
        <v>510600</v>
      </c>
      <c r="E113" s="92">
        <f>SUM(E114:E115)</f>
        <v>0</v>
      </c>
      <c r="F113" s="92">
        <f>SUM(F114:F115)</f>
        <v>510600</v>
      </c>
    </row>
    <row r="114" spans="1:6" ht="50.25" customHeight="1">
      <c r="A114" s="35" t="s">
        <v>513</v>
      </c>
      <c r="B114" s="48" t="s">
        <v>512</v>
      </c>
      <c r="C114" s="4">
        <v>600</v>
      </c>
      <c r="D114" s="64">
        <v>485000</v>
      </c>
      <c r="E114" s="76">
        <v>-485000</v>
      </c>
      <c r="F114" s="76">
        <f>D114+E114</f>
        <v>0</v>
      </c>
    </row>
    <row r="115" spans="1:6" ht="50.25" customHeight="1">
      <c r="A115" s="35" t="s">
        <v>89</v>
      </c>
      <c r="B115" s="48" t="s">
        <v>77</v>
      </c>
      <c r="C115" s="4">
        <v>600</v>
      </c>
      <c r="D115" s="64">
        <v>25600</v>
      </c>
      <c r="E115" s="76">
        <v>485000</v>
      </c>
      <c r="F115" s="76">
        <f t="shared" si="1"/>
        <v>510600</v>
      </c>
    </row>
    <row r="116" spans="1:6" s="15" customFormat="1" ht="55.5" customHeight="1">
      <c r="A116" s="13" t="s">
        <v>228</v>
      </c>
      <c r="B116" s="14" t="s">
        <v>54</v>
      </c>
      <c r="C116" s="14"/>
      <c r="D116" s="79">
        <f>D117+D129+D140+D145+D151</f>
        <v>37524175.36</v>
      </c>
      <c r="E116" s="79">
        <f>E117+E129+E140+E145+E151</f>
        <v>4150</v>
      </c>
      <c r="F116" s="79">
        <f>F117+F129+F140+F145+F151</f>
        <v>37528325.36</v>
      </c>
    </row>
    <row r="117" spans="1:6" s="15" customFormat="1" ht="32.25" customHeight="1">
      <c r="A117" s="37" t="s">
        <v>110</v>
      </c>
      <c r="B117" s="26" t="s">
        <v>111</v>
      </c>
      <c r="C117" s="26"/>
      <c r="D117" s="80">
        <f>SUM(D118:D128)</f>
        <v>4521700.93</v>
      </c>
      <c r="E117" s="80">
        <f>SUM(E118:E128)</f>
        <v>0</v>
      </c>
      <c r="F117" s="80">
        <f>SUM(F118:F128)</f>
        <v>4521700.93</v>
      </c>
    </row>
    <row r="118" spans="1:6" ht="32.25" customHeight="1">
      <c r="A118" s="38" t="s">
        <v>429</v>
      </c>
      <c r="B118" s="4" t="s">
        <v>386</v>
      </c>
      <c r="C118" s="4">
        <v>800</v>
      </c>
      <c r="D118" s="64">
        <v>300000</v>
      </c>
      <c r="E118" s="76"/>
      <c r="F118" s="76">
        <f t="shared" si="1"/>
        <v>300000</v>
      </c>
    </row>
    <row r="119" spans="1:6" ht="62.25" customHeight="1">
      <c r="A119" s="35" t="s">
        <v>183</v>
      </c>
      <c r="B119" s="4" t="s">
        <v>174</v>
      </c>
      <c r="C119" s="4">
        <v>100</v>
      </c>
      <c r="D119" s="64">
        <v>3729900</v>
      </c>
      <c r="E119" s="76"/>
      <c r="F119" s="76">
        <f t="shared" si="1"/>
        <v>3729900</v>
      </c>
    </row>
    <row r="120" spans="1:6" ht="47.25" customHeight="1">
      <c r="A120" s="35" t="s">
        <v>173</v>
      </c>
      <c r="B120" s="4" t="s">
        <v>174</v>
      </c>
      <c r="C120" s="4">
        <v>200</v>
      </c>
      <c r="D120" s="64">
        <v>146336.38</v>
      </c>
      <c r="E120" s="76"/>
      <c r="F120" s="76">
        <f t="shared" si="1"/>
        <v>146336.38</v>
      </c>
    </row>
    <row r="121" spans="1:6" ht="30" customHeight="1">
      <c r="A121" s="35" t="s">
        <v>440</v>
      </c>
      <c r="B121" s="4" t="s">
        <v>174</v>
      </c>
      <c r="C121" s="4">
        <v>800</v>
      </c>
      <c r="D121" s="64">
        <v>100</v>
      </c>
      <c r="E121" s="76"/>
      <c r="F121" s="76">
        <f t="shared" si="1"/>
        <v>100</v>
      </c>
    </row>
    <row r="122" spans="1:6" ht="47.25" customHeight="1">
      <c r="A122" s="35" t="s">
        <v>165</v>
      </c>
      <c r="B122" s="4" t="s">
        <v>81</v>
      </c>
      <c r="C122" s="4">
        <v>200</v>
      </c>
      <c r="D122" s="64">
        <v>2364.55</v>
      </c>
      <c r="E122" s="76"/>
      <c r="F122" s="76">
        <f>D122+E122</f>
        <v>2364.55</v>
      </c>
    </row>
    <row r="123" spans="1:6" ht="61.5" customHeight="1">
      <c r="A123" s="35" t="s">
        <v>441</v>
      </c>
      <c r="B123" s="4" t="s">
        <v>442</v>
      </c>
      <c r="C123" s="4">
        <v>200</v>
      </c>
      <c r="D123" s="64">
        <f>129100+29500+36200+36200+53100+22089-27200-22089</f>
        <v>256900</v>
      </c>
      <c r="E123" s="76"/>
      <c r="F123" s="76">
        <f t="shared" si="1"/>
        <v>256900</v>
      </c>
    </row>
    <row r="124" spans="1:6" ht="81" customHeight="1">
      <c r="A124" s="40" t="s">
        <v>9</v>
      </c>
      <c r="B124" s="4" t="s">
        <v>444</v>
      </c>
      <c r="C124" s="4">
        <v>100</v>
      </c>
      <c r="D124" s="64">
        <v>13300</v>
      </c>
      <c r="E124" s="76"/>
      <c r="F124" s="76">
        <f t="shared" si="1"/>
        <v>13300</v>
      </c>
    </row>
    <row r="125" spans="1:6" ht="81" customHeight="1">
      <c r="A125" s="40" t="s">
        <v>524</v>
      </c>
      <c r="B125" s="4" t="s">
        <v>445</v>
      </c>
      <c r="C125" s="4">
        <v>100</v>
      </c>
      <c r="D125" s="64">
        <v>32500</v>
      </c>
      <c r="E125" s="76"/>
      <c r="F125" s="76">
        <f t="shared" si="1"/>
        <v>32500</v>
      </c>
    </row>
    <row r="126" spans="1:6" ht="78.75" customHeight="1">
      <c r="A126" s="40" t="s">
        <v>525</v>
      </c>
      <c r="B126" s="4" t="s">
        <v>446</v>
      </c>
      <c r="C126" s="4">
        <v>100</v>
      </c>
      <c r="D126" s="64">
        <v>11800</v>
      </c>
      <c r="E126" s="76"/>
      <c r="F126" s="76">
        <f t="shared" si="1"/>
        <v>11800</v>
      </c>
    </row>
    <row r="127" spans="1:6" ht="78.75" customHeight="1">
      <c r="A127" s="40" t="s">
        <v>526</v>
      </c>
      <c r="B127" s="4" t="s">
        <v>443</v>
      </c>
      <c r="C127" s="4">
        <v>100</v>
      </c>
      <c r="D127" s="64">
        <v>22900</v>
      </c>
      <c r="E127" s="76"/>
      <c r="F127" s="76">
        <f t="shared" si="1"/>
        <v>22900</v>
      </c>
    </row>
    <row r="128" spans="1:6" ht="32.25" customHeight="1">
      <c r="A128" s="40" t="s">
        <v>169</v>
      </c>
      <c r="B128" s="4" t="s">
        <v>425</v>
      </c>
      <c r="C128" s="4">
        <v>700</v>
      </c>
      <c r="D128" s="64">
        <v>5600</v>
      </c>
      <c r="E128" s="76"/>
      <c r="F128" s="76">
        <f t="shared" si="1"/>
        <v>5600</v>
      </c>
    </row>
    <row r="129" spans="1:6" ht="48.75" customHeight="1">
      <c r="A129" s="34" t="s">
        <v>134</v>
      </c>
      <c r="B129" s="24" t="s">
        <v>135</v>
      </c>
      <c r="C129" s="24"/>
      <c r="D129" s="78">
        <f>SUM(D130:D139)</f>
        <v>2182358.4299999997</v>
      </c>
      <c r="E129" s="78">
        <f>SUM(E130:E139)</f>
        <v>0</v>
      </c>
      <c r="F129" s="78">
        <f>SUM(F130:F139)</f>
        <v>2182358.4299999997</v>
      </c>
    </row>
    <row r="130" spans="1:6" ht="62.25" customHeight="1">
      <c r="A130" s="35" t="s">
        <v>183</v>
      </c>
      <c r="B130" s="4" t="s">
        <v>126</v>
      </c>
      <c r="C130" s="4">
        <v>100</v>
      </c>
      <c r="D130" s="64">
        <v>1851200</v>
      </c>
      <c r="E130" s="76"/>
      <c r="F130" s="76">
        <f t="shared" si="1"/>
        <v>1851200</v>
      </c>
    </row>
    <row r="131" spans="1:6" ht="47.25" customHeight="1">
      <c r="A131" s="35" t="s">
        <v>173</v>
      </c>
      <c r="B131" s="4" t="s">
        <v>126</v>
      </c>
      <c r="C131" s="4">
        <v>200</v>
      </c>
      <c r="D131" s="64">
        <v>107100</v>
      </c>
      <c r="E131" s="76"/>
      <c r="F131" s="76">
        <f t="shared" si="1"/>
        <v>107100</v>
      </c>
    </row>
    <row r="132" spans="1:6" ht="47.25" customHeight="1">
      <c r="A132" s="35" t="s">
        <v>173</v>
      </c>
      <c r="B132" s="4" t="s">
        <v>207</v>
      </c>
      <c r="C132" s="4">
        <v>200</v>
      </c>
      <c r="D132" s="64">
        <v>3258.43</v>
      </c>
      <c r="E132" s="76"/>
      <c r="F132" s="76">
        <f t="shared" si="1"/>
        <v>3258.43</v>
      </c>
    </row>
    <row r="133" spans="1:6" ht="60.75" customHeight="1">
      <c r="A133" s="35" t="s">
        <v>322</v>
      </c>
      <c r="B133" s="4" t="s">
        <v>257</v>
      </c>
      <c r="C133" s="4">
        <v>200</v>
      </c>
      <c r="D133" s="64">
        <v>100000</v>
      </c>
      <c r="E133" s="76"/>
      <c r="F133" s="76">
        <f t="shared" si="1"/>
        <v>100000</v>
      </c>
    </row>
    <row r="134" spans="1:6" ht="66" customHeight="1">
      <c r="A134" s="35" t="s">
        <v>208</v>
      </c>
      <c r="B134" s="4" t="s">
        <v>209</v>
      </c>
      <c r="C134" s="4">
        <v>200</v>
      </c>
      <c r="D134" s="64">
        <v>60000</v>
      </c>
      <c r="E134" s="76"/>
      <c r="F134" s="76">
        <f t="shared" si="1"/>
        <v>60000</v>
      </c>
    </row>
    <row r="135" spans="1:6" ht="36" customHeight="1">
      <c r="A135" s="43" t="s">
        <v>93</v>
      </c>
      <c r="B135" s="5" t="s">
        <v>314</v>
      </c>
      <c r="C135" s="4">
        <v>200</v>
      </c>
      <c r="D135" s="64">
        <v>10000</v>
      </c>
      <c r="E135" s="76"/>
      <c r="F135" s="76">
        <f t="shared" si="1"/>
        <v>10000</v>
      </c>
    </row>
    <row r="136" spans="1:6" ht="96" customHeight="1">
      <c r="A136" s="40" t="s">
        <v>458</v>
      </c>
      <c r="B136" s="4" t="s">
        <v>43</v>
      </c>
      <c r="C136" s="4">
        <v>100</v>
      </c>
      <c r="D136" s="64">
        <v>12700</v>
      </c>
      <c r="E136" s="76"/>
      <c r="F136" s="76">
        <f t="shared" si="1"/>
        <v>12700</v>
      </c>
    </row>
    <row r="137" spans="1:6" ht="96" customHeight="1">
      <c r="A137" s="40" t="s">
        <v>232</v>
      </c>
      <c r="B137" s="4" t="s">
        <v>44</v>
      </c>
      <c r="C137" s="4">
        <v>100</v>
      </c>
      <c r="D137" s="64">
        <v>12700</v>
      </c>
      <c r="E137" s="76"/>
      <c r="F137" s="76">
        <f t="shared" si="1"/>
        <v>12700</v>
      </c>
    </row>
    <row r="138" spans="1:6" ht="97.5" customHeight="1">
      <c r="A138" s="40" t="s">
        <v>374</v>
      </c>
      <c r="B138" s="4" t="s">
        <v>45</v>
      </c>
      <c r="C138" s="4">
        <v>100</v>
      </c>
      <c r="D138" s="64">
        <v>12700</v>
      </c>
      <c r="E138" s="76"/>
      <c r="F138" s="76">
        <f t="shared" si="1"/>
        <v>12700</v>
      </c>
    </row>
    <row r="139" spans="1:6" ht="96" customHeight="1">
      <c r="A139" s="40" t="s">
        <v>42</v>
      </c>
      <c r="B139" s="4" t="s">
        <v>46</v>
      </c>
      <c r="C139" s="4">
        <v>100</v>
      </c>
      <c r="D139" s="64">
        <v>12700</v>
      </c>
      <c r="E139" s="76"/>
      <c r="F139" s="76">
        <f t="shared" si="1"/>
        <v>12700</v>
      </c>
    </row>
    <row r="140" spans="1:6" ht="31.5" customHeight="1">
      <c r="A140" s="39" t="s">
        <v>136</v>
      </c>
      <c r="B140" s="24" t="s">
        <v>137</v>
      </c>
      <c r="C140" s="24"/>
      <c r="D140" s="78">
        <f>SUM(D141:D144)</f>
        <v>2025008.54</v>
      </c>
      <c r="E140" s="78">
        <f>SUM(E141:E144)</f>
        <v>0</v>
      </c>
      <c r="F140" s="78">
        <f>SUM(F141:F144)</f>
        <v>2025008.54</v>
      </c>
    </row>
    <row r="141" spans="1:6" ht="62.25" customHeight="1">
      <c r="A141" s="35" t="s">
        <v>183</v>
      </c>
      <c r="B141" s="4" t="s">
        <v>47</v>
      </c>
      <c r="C141" s="4">
        <v>100</v>
      </c>
      <c r="D141" s="64">
        <v>1823200</v>
      </c>
      <c r="E141" s="76"/>
      <c r="F141" s="76">
        <f t="shared" si="1"/>
        <v>1823200</v>
      </c>
    </row>
    <row r="142" spans="1:6" ht="47.25" customHeight="1">
      <c r="A142" s="35" t="s">
        <v>173</v>
      </c>
      <c r="B142" s="4" t="s">
        <v>47</v>
      </c>
      <c r="C142" s="4">
        <v>200</v>
      </c>
      <c r="D142" s="64">
        <v>139700</v>
      </c>
      <c r="E142" s="76"/>
      <c r="F142" s="76">
        <f t="shared" si="1"/>
        <v>139700</v>
      </c>
    </row>
    <row r="143" spans="1:6" ht="47.25" customHeight="1">
      <c r="A143" s="35" t="s">
        <v>173</v>
      </c>
      <c r="B143" s="4" t="s">
        <v>465</v>
      </c>
      <c r="C143" s="4">
        <v>200</v>
      </c>
      <c r="D143" s="64">
        <v>44808.54</v>
      </c>
      <c r="E143" s="76"/>
      <c r="F143" s="76">
        <f aca="true" t="shared" si="2" ref="F143:F210">D143+E143</f>
        <v>44808.54</v>
      </c>
    </row>
    <row r="144" spans="1:6" ht="31.5" customHeight="1">
      <c r="A144" s="35" t="s">
        <v>440</v>
      </c>
      <c r="B144" s="4" t="s">
        <v>47</v>
      </c>
      <c r="C144" s="4">
        <v>800</v>
      </c>
      <c r="D144" s="64">
        <v>17300</v>
      </c>
      <c r="E144" s="76"/>
      <c r="F144" s="76">
        <f t="shared" si="2"/>
        <v>17300</v>
      </c>
    </row>
    <row r="145" spans="1:6" ht="78.75" customHeight="1">
      <c r="A145" s="39" t="s">
        <v>150</v>
      </c>
      <c r="B145" s="24" t="s">
        <v>151</v>
      </c>
      <c r="C145" s="24"/>
      <c r="D145" s="78">
        <f>SUM(D146:D150)</f>
        <v>10756222.540000001</v>
      </c>
      <c r="E145" s="78">
        <f>SUM(E146:E150)</f>
        <v>0</v>
      </c>
      <c r="F145" s="78">
        <f>SUM(F146:F150)</f>
        <v>10756222.540000001</v>
      </c>
    </row>
    <row r="146" spans="1:6" ht="47.25" customHeight="1">
      <c r="A146" s="38" t="s">
        <v>130</v>
      </c>
      <c r="B146" s="4" t="s">
        <v>48</v>
      </c>
      <c r="C146" s="4">
        <v>600</v>
      </c>
      <c r="D146" s="64">
        <f>4794600-382876</f>
        <v>4411724</v>
      </c>
      <c r="E146" s="76"/>
      <c r="F146" s="76">
        <f t="shared" si="2"/>
        <v>4411724</v>
      </c>
    </row>
    <row r="147" spans="1:6" ht="47.25">
      <c r="A147" s="38" t="s">
        <v>166</v>
      </c>
      <c r="B147" s="4" t="s">
        <v>470</v>
      </c>
      <c r="C147" s="4">
        <v>600</v>
      </c>
      <c r="D147" s="64">
        <v>1272504.46</v>
      </c>
      <c r="E147" s="76"/>
      <c r="F147" s="76">
        <f t="shared" si="2"/>
        <v>1272504.46</v>
      </c>
    </row>
    <row r="148" spans="1:6" ht="66.75" customHeight="1">
      <c r="A148" s="35" t="s">
        <v>183</v>
      </c>
      <c r="B148" s="4" t="s">
        <v>49</v>
      </c>
      <c r="C148" s="4">
        <v>100</v>
      </c>
      <c r="D148" s="64">
        <v>4903400</v>
      </c>
      <c r="E148" s="76"/>
      <c r="F148" s="76">
        <f t="shared" si="2"/>
        <v>4903400</v>
      </c>
    </row>
    <row r="149" spans="1:6" ht="50.25" customHeight="1">
      <c r="A149" s="35" t="s">
        <v>173</v>
      </c>
      <c r="B149" s="4" t="s">
        <v>49</v>
      </c>
      <c r="C149" s="4">
        <v>200</v>
      </c>
      <c r="D149" s="64">
        <v>162300</v>
      </c>
      <c r="E149" s="76"/>
      <c r="F149" s="76">
        <f t="shared" si="2"/>
        <v>162300</v>
      </c>
    </row>
    <row r="150" spans="1:6" ht="52.5" customHeight="1">
      <c r="A150" s="35" t="s">
        <v>167</v>
      </c>
      <c r="B150" s="4" t="s">
        <v>206</v>
      </c>
      <c r="C150" s="4">
        <v>200</v>
      </c>
      <c r="D150" s="64">
        <v>6294.08</v>
      </c>
      <c r="E150" s="76"/>
      <c r="F150" s="76">
        <f t="shared" si="2"/>
        <v>6294.08</v>
      </c>
    </row>
    <row r="151" spans="1:6" ht="48.75" customHeight="1">
      <c r="A151" s="39" t="s">
        <v>152</v>
      </c>
      <c r="B151" s="24" t="s">
        <v>153</v>
      </c>
      <c r="C151" s="24"/>
      <c r="D151" s="78">
        <f>SUM(D152:D172)</f>
        <v>18038884.92</v>
      </c>
      <c r="E151" s="78">
        <f>SUM(E152:E172)</f>
        <v>4150</v>
      </c>
      <c r="F151" s="78">
        <f>SUM(F152:F172)</f>
        <v>18043034.92</v>
      </c>
    </row>
    <row r="152" spans="1:6" s="16" customFormat="1" ht="64.5" customHeight="1">
      <c r="A152" s="41" t="s">
        <v>404</v>
      </c>
      <c r="B152" s="4" t="s">
        <v>403</v>
      </c>
      <c r="C152" s="4">
        <v>100</v>
      </c>
      <c r="D152" s="64">
        <v>1201095</v>
      </c>
      <c r="E152" s="77"/>
      <c r="F152" s="76">
        <f t="shared" si="2"/>
        <v>1201095</v>
      </c>
    </row>
    <row r="153" spans="1:6" ht="62.25" customHeight="1">
      <c r="A153" s="35" t="s">
        <v>183</v>
      </c>
      <c r="B153" s="4" t="s">
        <v>50</v>
      </c>
      <c r="C153" s="4">
        <v>100</v>
      </c>
      <c r="D153" s="64">
        <f>12758505-717475</f>
        <v>12041030</v>
      </c>
      <c r="E153" s="76"/>
      <c r="F153" s="76">
        <f t="shared" si="2"/>
        <v>12041030</v>
      </c>
    </row>
    <row r="154" spans="1:6" ht="47.25" customHeight="1">
      <c r="A154" s="35" t="s">
        <v>173</v>
      </c>
      <c r="B154" s="4" t="s">
        <v>50</v>
      </c>
      <c r="C154" s="4">
        <v>200</v>
      </c>
      <c r="D154" s="64">
        <v>2072050</v>
      </c>
      <c r="E154" s="76">
        <v>4150</v>
      </c>
      <c r="F154" s="76">
        <f t="shared" si="2"/>
        <v>2076200</v>
      </c>
    </row>
    <row r="155" spans="1:6" ht="47.25" customHeight="1">
      <c r="A155" s="35" t="s">
        <v>165</v>
      </c>
      <c r="B155" s="4" t="s">
        <v>473</v>
      </c>
      <c r="C155" s="4">
        <v>200</v>
      </c>
      <c r="D155" s="64">
        <v>192663.9</v>
      </c>
      <c r="E155" s="76"/>
      <c r="F155" s="76">
        <f t="shared" si="2"/>
        <v>192663.9</v>
      </c>
    </row>
    <row r="156" spans="1:6" ht="30.75" customHeight="1">
      <c r="A156" s="35" t="s">
        <v>440</v>
      </c>
      <c r="B156" s="4" t="s">
        <v>50</v>
      </c>
      <c r="C156" s="4">
        <v>800</v>
      </c>
      <c r="D156" s="64">
        <v>33300</v>
      </c>
      <c r="E156" s="76"/>
      <c r="F156" s="76">
        <f t="shared" si="2"/>
        <v>33300</v>
      </c>
    </row>
    <row r="157" spans="1:6" ht="78.75" customHeight="1">
      <c r="A157" s="40" t="s">
        <v>368</v>
      </c>
      <c r="B157" s="4" t="s">
        <v>369</v>
      </c>
      <c r="C157" s="4">
        <v>200</v>
      </c>
      <c r="D157" s="64">
        <v>50000</v>
      </c>
      <c r="E157" s="76"/>
      <c r="F157" s="76">
        <f t="shared" si="2"/>
        <v>50000</v>
      </c>
    </row>
    <row r="158" spans="1:6" ht="47.25" customHeight="1">
      <c r="A158" s="40" t="s">
        <v>38</v>
      </c>
      <c r="B158" s="4" t="s">
        <v>39</v>
      </c>
      <c r="C158" s="4">
        <v>200</v>
      </c>
      <c r="D158" s="64">
        <v>263000</v>
      </c>
      <c r="E158" s="76"/>
      <c r="F158" s="76">
        <f t="shared" si="2"/>
        <v>263000</v>
      </c>
    </row>
    <row r="159" spans="1:6" ht="68.25" customHeight="1">
      <c r="A159" s="40" t="s">
        <v>168</v>
      </c>
      <c r="B159" s="4" t="s">
        <v>474</v>
      </c>
      <c r="C159" s="4">
        <v>200</v>
      </c>
      <c r="D159" s="64">
        <v>218798</v>
      </c>
      <c r="E159" s="76"/>
      <c r="F159" s="76">
        <f t="shared" si="2"/>
        <v>218798</v>
      </c>
    </row>
    <row r="160" spans="1:6" ht="32.25" customHeight="1">
      <c r="A160" s="35" t="s">
        <v>26</v>
      </c>
      <c r="B160" s="4" t="s">
        <v>27</v>
      </c>
      <c r="C160" s="4">
        <v>200</v>
      </c>
      <c r="D160" s="64">
        <v>374912.38</v>
      </c>
      <c r="E160" s="76"/>
      <c r="F160" s="76">
        <f t="shared" si="2"/>
        <v>374912.38</v>
      </c>
    </row>
    <row r="161" spans="1:6" s="16" customFormat="1" ht="45.75" customHeight="1">
      <c r="A161" s="43" t="s">
        <v>475</v>
      </c>
      <c r="B161" s="5" t="s">
        <v>27</v>
      </c>
      <c r="C161" s="5">
        <v>600</v>
      </c>
      <c r="D161" s="64">
        <f>55000-49000</f>
        <v>6000</v>
      </c>
      <c r="E161" s="77"/>
      <c r="F161" s="76">
        <f t="shared" si="2"/>
        <v>6000</v>
      </c>
    </row>
    <row r="162" spans="1:6" ht="49.5" customHeight="1">
      <c r="A162" s="35" t="s">
        <v>75</v>
      </c>
      <c r="B162" s="4" t="s">
        <v>76</v>
      </c>
      <c r="C162" s="4">
        <v>200</v>
      </c>
      <c r="D162" s="64">
        <v>4635.64</v>
      </c>
      <c r="E162" s="76"/>
      <c r="F162" s="76">
        <f>D162+E162</f>
        <v>4635.64</v>
      </c>
    </row>
    <row r="163" spans="1:6" ht="47.25" customHeight="1">
      <c r="A163" s="35" t="s">
        <v>428</v>
      </c>
      <c r="B163" s="4" t="s">
        <v>383</v>
      </c>
      <c r="C163" s="4">
        <v>300</v>
      </c>
      <c r="D163" s="64">
        <v>40000</v>
      </c>
      <c r="E163" s="76"/>
      <c r="F163" s="76">
        <f t="shared" si="2"/>
        <v>40000</v>
      </c>
    </row>
    <row r="164" spans="1:6" ht="31.5" customHeight="1">
      <c r="A164" s="35" t="s">
        <v>260</v>
      </c>
      <c r="B164" s="4" t="s">
        <v>384</v>
      </c>
      <c r="C164" s="4">
        <v>300</v>
      </c>
      <c r="D164" s="64">
        <v>1393900</v>
      </c>
      <c r="E164" s="76"/>
      <c r="F164" s="76">
        <f t="shared" si="2"/>
        <v>1393900</v>
      </c>
    </row>
    <row r="165" spans="1:6" ht="94.5" customHeight="1">
      <c r="A165" s="38" t="s">
        <v>59</v>
      </c>
      <c r="B165" s="4" t="s">
        <v>60</v>
      </c>
      <c r="C165" s="4">
        <v>100</v>
      </c>
      <c r="D165" s="64">
        <v>16200</v>
      </c>
      <c r="E165" s="76"/>
      <c r="F165" s="76">
        <f t="shared" si="2"/>
        <v>16200</v>
      </c>
    </row>
    <row r="166" spans="1:6" ht="93.75" customHeight="1">
      <c r="A166" s="38" t="s">
        <v>291</v>
      </c>
      <c r="B166" s="4" t="s">
        <v>292</v>
      </c>
      <c r="C166" s="4">
        <v>100</v>
      </c>
      <c r="D166" s="64">
        <v>39700</v>
      </c>
      <c r="E166" s="76"/>
      <c r="F166" s="76">
        <f t="shared" si="2"/>
        <v>39700</v>
      </c>
    </row>
    <row r="167" spans="1:6" ht="94.5" customHeight="1">
      <c r="A167" s="38" t="s">
        <v>293</v>
      </c>
      <c r="B167" s="4" t="s">
        <v>294</v>
      </c>
      <c r="C167" s="4">
        <v>100</v>
      </c>
      <c r="D167" s="64">
        <v>14300</v>
      </c>
      <c r="E167" s="76"/>
      <c r="F167" s="76">
        <f t="shared" si="2"/>
        <v>14300</v>
      </c>
    </row>
    <row r="168" spans="1:6" ht="95.25" customHeight="1">
      <c r="A168" s="38" t="s">
        <v>295</v>
      </c>
      <c r="B168" s="4" t="s">
        <v>296</v>
      </c>
      <c r="C168" s="4">
        <v>100</v>
      </c>
      <c r="D168" s="64">
        <v>27900</v>
      </c>
      <c r="E168" s="76"/>
      <c r="F168" s="76">
        <f t="shared" si="2"/>
        <v>27900</v>
      </c>
    </row>
    <row r="169" spans="1:6" ht="93" customHeight="1">
      <c r="A169" s="38" t="s">
        <v>453</v>
      </c>
      <c r="B169" s="4" t="s">
        <v>454</v>
      </c>
      <c r="C169" s="4">
        <v>100</v>
      </c>
      <c r="D169" s="64">
        <v>8100</v>
      </c>
      <c r="E169" s="76"/>
      <c r="F169" s="76">
        <f t="shared" si="2"/>
        <v>8100</v>
      </c>
    </row>
    <row r="170" spans="1:6" ht="94.5" customHeight="1">
      <c r="A170" s="38" t="s">
        <v>320</v>
      </c>
      <c r="B170" s="4" t="s">
        <v>321</v>
      </c>
      <c r="C170" s="4">
        <v>100</v>
      </c>
      <c r="D170" s="64">
        <v>20200</v>
      </c>
      <c r="E170" s="76"/>
      <c r="F170" s="76">
        <f t="shared" si="2"/>
        <v>20200</v>
      </c>
    </row>
    <row r="171" spans="1:6" ht="93" customHeight="1">
      <c r="A171" s="38" t="s">
        <v>312</v>
      </c>
      <c r="B171" s="4" t="s">
        <v>313</v>
      </c>
      <c r="C171" s="4">
        <v>100</v>
      </c>
      <c r="D171" s="64">
        <v>7100</v>
      </c>
      <c r="E171" s="76"/>
      <c r="F171" s="76">
        <f t="shared" si="2"/>
        <v>7100</v>
      </c>
    </row>
    <row r="172" spans="1:6" ht="93" customHeight="1">
      <c r="A172" s="38" t="s">
        <v>394</v>
      </c>
      <c r="B172" s="4" t="s">
        <v>395</v>
      </c>
      <c r="C172" s="4">
        <v>100</v>
      </c>
      <c r="D172" s="64">
        <v>14000</v>
      </c>
      <c r="E172" s="76"/>
      <c r="F172" s="76">
        <f t="shared" si="2"/>
        <v>14000</v>
      </c>
    </row>
    <row r="173" spans="1:6" s="15" customFormat="1" ht="75.75" customHeight="1">
      <c r="A173" s="13" t="s">
        <v>254</v>
      </c>
      <c r="B173" s="14" t="s">
        <v>377</v>
      </c>
      <c r="C173" s="14"/>
      <c r="D173" s="79">
        <f>D174+D188+D185</f>
        <v>16299732.26</v>
      </c>
      <c r="E173" s="79">
        <f>E174+E188+E185</f>
        <v>2489484.42</v>
      </c>
      <c r="F173" s="79">
        <f>F174+F188+F185</f>
        <v>18789216.68</v>
      </c>
    </row>
    <row r="174" spans="1:6" ht="62.25" customHeight="1">
      <c r="A174" s="42" t="s">
        <v>214</v>
      </c>
      <c r="B174" s="17" t="s">
        <v>20</v>
      </c>
      <c r="C174" s="6"/>
      <c r="D174" s="81">
        <f>SUM(D176:D184)</f>
        <v>14999627.46</v>
      </c>
      <c r="E174" s="81">
        <f>SUM(E176:E184)</f>
        <v>0</v>
      </c>
      <c r="F174" s="81">
        <f>SUM(F176:F184)</f>
        <v>14999627.46</v>
      </c>
    </row>
    <row r="175" spans="1:6" ht="33" customHeight="1">
      <c r="A175" s="34" t="s">
        <v>215</v>
      </c>
      <c r="B175" s="24" t="s">
        <v>216</v>
      </c>
      <c r="C175" s="24"/>
      <c r="D175" s="75">
        <f>SUM(D176:D184)</f>
        <v>14999627.46</v>
      </c>
      <c r="E175" s="75">
        <f>SUM(E176:E184)</f>
        <v>0</v>
      </c>
      <c r="F175" s="75">
        <f>SUM(F176:F184)</f>
        <v>14999627.46</v>
      </c>
    </row>
    <row r="176" spans="1:6" ht="45.75" customHeight="1">
      <c r="A176" s="38" t="s">
        <v>17</v>
      </c>
      <c r="B176" s="5" t="s">
        <v>18</v>
      </c>
      <c r="C176" s="5">
        <v>200</v>
      </c>
      <c r="D176" s="65">
        <v>100000</v>
      </c>
      <c r="E176" s="76"/>
      <c r="F176" s="76">
        <f t="shared" si="2"/>
        <v>100000</v>
      </c>
    </row>
    <row r="177" spans="1:6" ht="48" customHeight="1">
      <c r="A177" s="49" t="s">
        <v>420</v>
      </c>
      <c r="B177" s="46" t="s">
        <v>421</v>
      </c>
      <c r="C177" s="5">
        <v>200</v>
      </c>
      <c r="D177" s="65">
        <v>50000</v>
      </c>
      <c r="E177" s="76"/>
      <c r="F177" s="76">
        <f t="shared" si="2"/>
        <v>50000</v>
      </c>
    </row>
    <row r="178" spans="1:6" ht="47.25">
      <c r="A178" s="49" t="s">
        <v>272</v>
      </c>
      <c r="B178" s="46" t="s">
        <v>273</v>
      </c>
      <c r="C178" s="5">
        <v>200</v>
      </c>
      <c r="D178" s="65">
        <v>1015002</v>
      </c>
      <c r="E178" s="76"/>
      <c r="F178" s="76">
        <f t="shared" si="2"/>
        <v>1015002</v>
      </c>
    </row>
    <row r="179" spans="1:6" ht="63">
      <c r="A179" s="49" t="s">
        <v>79</v>
      </c>
      <c r="B179" s="46" t="s">
        <v>80</v>
      </c>
      <c r="C179" s="5">
        <v>200</v>
      </c>
      <c r="D179" s="65">
        <v>142897.58</v>
      </c>
      <c r="E179" s="76"/>
      <c r="F179" s="76">
        <f>D179+E179</f>
        <v>142897.58</v>
      </c>
    </row>
    <row r="180" spans="1:6" ht="48.75" customHeight="1">
      <c r="A180" s="43" t="s">
        <v>275</v>
      </c>
      <c r="B180" s="46" t="s">
        <v>274</v>
      </c>
      <c r="C180" s="5">
        <v>200</v>
      </c>
      <c r="D180" s="65">
        <v>322300</v>
      </c>
      <c r="E180" s="76"/>
      <c r="F180" s="76">
        <f t="shared" si="2"/>
        <v>322300</v>
      </c>
    </row>
    <row r="181" spans="1:6" ht="63" customHeight="1">
      <c r="A181" s="49" t="s">
        <v>276</v>
      </c>
      <c r="B181" s="5" t="s">
        <v>277</v>
      </c>
      <c r="C181" s="5">
        <v>200</v>
      </c>
      <c r="D181" s="65">
        <v>337427.88</v>
      </c>
      <c r="E181" s="76"/>
      <c r="F181" s="76">
        <f t="shared" si="2"/>
        <v>337427.88</v>
      </c>
    </row>
    <row r="182" spans="1:6" ht="46.5" customHeight="1">
      <c r="A182" s="49" t="s">
        <v>323</v>
      </c>
      <c r="B182" s="5" t="s">
        <v>324</v>
      </c>
      <c r="C182" s="5">
        <v>200</v>
      </c>
      <c r="D182" s="65">
        <v>500000</v>
      </c>
      <c r="E182" s="76"/>
      <c r="F182" s="76">
        <f t="shared" si="2"/>
        <v>500000</v>
      </c>
    </row>
    <row r="183" spans="1:6" ht="46.5" customHeight="1">
      <c r="A183" s="49" t="s">
        <v>518</v>
      </c>
      <c r="B183" s="4" t="s">
        <v>517</v>
      </c>
      <c r="C183" s="4">
        <v>400</v>
      </c>
      <c r="D183" s="65">
        <v>10532000</v>
      </c>
      <c r="E183" s="76">
        <v>-10532000</v>
      </c>
      <c r="F183" s="76">
        <f t="shared" si="2"/>
        <v>0</v>
      </c>
    </row>
    <row r="184" spans="1:6" ht="50.25" customHeight="1">
      <c r="A184" s="38" t="s">
        <v>19</v>
      </c>
      <c r="B184" s="4" t="s">
        <v>387</v>
      </c>
      <c r="C184" s="4">
        <v>400</v>
      </c>
      <c r="D184" s="65">
        <v>2000000</v>
      </c>
      <c r="E184" s="76">
        <v>10532000</v>
      </c>
      <c r="F184" s="76">
        <f t="shared" si="2"/>
        <v>12532000</v>
      </c>
    </row>
    <row r="185" spans="1:6" ht="46.5" customHeight="1">
      <c r="A185" s="50" t="s">
        <v>190</v>
      </c>
      <c r="B185" s="17" t="s">
        <v>191</v>
      </c>
      <c r="C185" s="17"/>
      <c r="D185" s="68">
        <f>D186</f>
        <v>471741.6</v>
      </c>
      <c r="E185" s="68">
        <f>E186</f>
        <v>2489484.42</v>
      </c>
      <c r="F185" s="82">
        <f>F186</f>
        <v>2961226.02</v>
      </c>
    </row>
    <row r="186" spans="1:6" ht="32.25" customHeight="1">
      <c r="A186" s="51" t="s">
        <v>192</v>
      </c>
      <c r="B186" s="24" t="s">
        <v>193</v>
      </c>
      <c r="C186" s="24"/>
      <c r="D186" s="66">
        <f>SUM(D187:D187)</f>
        <v>471741.6</v>
      </c>
      <c r="E186" s="66">
        <f>SUM(E187:E187)</f>
        <v>2489484.42</v>
      </c>
      <c r="F186" s="78">
        <f>SUM(F187:F187)</f>
        <v>2961226.02</v>
      </c>
    </row>
    <row r="187" spans="1:6" ht="48" customHeight="1">
      <c r="A187" s="35" t="s">
        <v>477</v>
      </c>
      <c r="B187" s="5" t="s">
        <v>476</v>
      </c>
      <c r="C187" s="4">
        <v>300</v>
      </c>
      <c r="D187" s="65">
        <v>471741.6</v>
      </c>
      <c r="E187" s="76">
        <v>2489484.42</v>
      </c>
      <c r="F187" s="76">
        <f t="shared" si="2"/>
        <v>2961226.02</v>
      </c>
    </row>
    <row r="188" spans="1:6" ht="75" customHeight="1">
      <c r="A188" s="18" t="s">
        <v>497</v>
      </c>
      <c r="B188" s="24" t="s">
        <v>21</v>
      </c>
      <c r="C188" s="24"/>
      <c r="D188" s="75">
        <f>D189</f>
        <v>828363.2</v>
      </c>
      <c r="E188" s="75">
        <f>E189</f>
        <v>0</v>
      </c>
      <c r="F188" s="75">
        <f>F189</f>
        <v>828363.2</v>
      </c>
    </row>
    <row r="189" spans="1:6" ht="33" customHeight="1">
      <c r="A189" s="34" t="s">
        <v>455</v>
      </c>
      <c r="B189" s="24" t="s">
        <v>456</v>
      </c>
      <c r="C189" s="24"/>
      <c r="D189" s="75">
        <f>SUM(D190:D191)</f>
        <v>828363.2</v>
      </c>
      <c r="E189" s="75">
        <f>SUM(E190:E191)</f>
        <v>0</v>
      </c>
      <c r="F189" s="75">
        <f>SUM(F190:F191)</f>
        <v>828363.2</v>
      </c>
    </row>
    <row r="190" spans="1:6" s="96" customFormat="1" ht="66" customHeight="1">
      <c r="A190" s="43" t="s">
        <v>520</v>
      </c>
      <c r="B190" s="5" t="s">
        <v>519</v>
      </c>
      <c r="C190" s="4">
        <v>300</v>
      </c>
      <c r="D190" s="69">
        <v>598363.2</v>
      </c>
      <c r="E190" s="95">
        <v>-598363.2</v>
      </c>
      <c r="F190" s="76">
        <f t="shared" si="2"/>
        <v>0</v>
      </c>
    </row>
    <row r="191" spans="1:6" ht="77.25" customHeight="1">
      <c r="A191" s="52" t="s">
        <v>479</v>
      </c>
      <c r="B191" s="5" t="s">
        <v>478</v>
      </c>
      <c r="C191" s="4">
        <v>300</v>
      </c>
      <c r="D191" s="65">
        <v>230000</v>
      </c>
      <c r="E191" s="76">
        <v>598363.2</v>
      </c>
      <c r="F191" s="76">
        <f t="shared" si="2"/>
        <v>828363.2</v>
      </c>
    </row>
    <row r="192" spans="1:6" ht="72.75" customHeight="1">
      <c r="A192" s="20" t="s">
        <v>224</v>
      </c>
      <c r="B192" s="14" t="s">
        <v>22</v>
      </c>
      <c r="C192" s="14"/>
      <c r="D192" s="79">
        <f>D193</f>
        <v>6900000</v>
      </c>
      <c r="E192" s="79">
        <f>E193</f>
        <v>0</v>
      </c>
      <c r="F192" s="79">
        <f>F193</f>
        <v>6900000</v>
      </c>
    </row>
    <row r="193" spans="1:6" ht="48.75" customHeight="1">
      <c r="A193" s="34" t="s">
        <v>405</v>
      </c>
      <c r="B193" s="26" t="s">
        <v>457</v>
      </c>
      <c r="C193" s="26"/>
      <c r="D193" s="80">
        <f>SUM(D194:D195)</f>
        <v>6900000</v>
      </c>
      <c r="E193" s="80">
        <f>SUM(E194:E195)</f>
        <v>0</v>
      </c>
      <c r="F193" s="80">
        <f>SUM(F194:F195)</f>
        <v>6900000</v>
      </c>
    </row>
    <row r="194" spans="1:6" ht="64.5" customHeight="1">
      <c r="A194" s="35" t="s">
        <v>438</v>
      </c>
      <c r="B194" s="4" t="s">
        <v>175</v>
      </c>
      <c r="C194" s="4">
        <v>800</v>
      </c>
      <c r="D194" s="65">
        <v>3000000</v>
      </c>
      <c r="E194" s="76"/>
      <c r="F194" s="76">
        <f t="shared" si="2"/>
        <v>3000000</v>
      </c>
    </row>
    <row r="195" spans="1:6" ht="63.75" customHeight="1">
      <c r="A195" s="35" t="s">
        <v>439</v>
      </c>
      <c r="B195" s="4" t="s">
        <v>176</v>
      </c>
      <c r="C195" s="4">
        <v>800</v>
      </c>
      <c r="D195" s="65">
        <f>1100000+2800000</f>
        <v>3900000</v>
      </c>
      <c r="E195" s="76"/>
      <c r="F195" s="76">
        <f t="shared" si="2"/>
        <v>3900000</v>
      </c>
    </row>
    <row r="196" spans="1:6" ht="61.5" customHeight="1">
      <c r="A196" s="20" t="s">
        <v>56</v>
      </c>
      <c r="B196" s="14" t="s">
        <v>61</v>
      </c>
      <c r="C196" s="14"/>
      <c r="D196" s="79">
        <f>D197+D201+D203</f>
        <v>8996744.94</v>
      </c>
      <c r="E196" s="79">
        <f>E197+E201+E203</f>
        <v>5239976.32</v>
      </c>
      <c r="F196" s="79">
        <f>F197+F201+F203</f>
        <v>14236721.26</v>
      </c>
    </row>
    <row r="197" spans="1:6" ht="18" customHeight="1">
      <c r="A197" s="34" t="s">
        <v>406</v>
      </c>
      <c r="B197" s="26" t="s">
        <v>407</v>
      </c>
      <c r="C197" s="26"/>
      <c r="D197" s="80">
        <f>SUM(D198:D199)</f>
        <v>1791224.92</v>
      </c>
      <c r="E197" s="80">
        <f>SUM(E198:E200)</f>
        <v>5239976.32</v>
      </c>
      <c r="F197" s="80">
        <f>SUM(F198:F200)</f>
        <v>7031201.24</v>
      </c>
    </row>
    <row r="198" spans="1:6" s="16" customFormat="1" ht="30" customHeight="1">
      <c r="A198" s="43" t="s">
        <v>62</v>
      </c>
      <c r="B198" s="5" t="s">
        <v>63</v>
      </c>
      <c r="C198" s="5">
        <v>200</v>
      </c>
      <c r="D198" s="69">
        <v>124300</v>
      </c>
      <c r="E198" s="77"/>
      <c r="F198" s="76">
        <f t="shared" si="2"/>
        <v>124300</v>
      </c>
    </row>
    <row r="199" spans="1:6" ht="46.5" customHeight="1">
      <c r="A199" s="35" t="s">
        <v>64</v>
      </c>
      <c r="B199" s="4" t="s">
        <v>65</v>
      </c>
      <c r="C199" s="4">
        <v>200</v>
      </c>
      <c r="D199" s="65">
        <v>1666924.92</v>
      </c>
      <c r="E199" s="76">
        <v>-275789</v>
      </c>
      <c r="F199" s="76">
        <f t="shared" si="2"/>
        <v>1391135.92</v>
      </c>
    </row>
    <row r="200" spans="1:6" ht="62.25" customHeight="1">
      <c r="A200" s="97" t="s">
        <v>41</v>
      </c>
      <c r="B200" s="4" t="s">
        <v>422</v>
      </c>
      <c r="C200" s="4">
        <v>200</v>
      </c>
      <c r="D200" s="65">
        <v>0</v>
      </c>
      <c r="E200" s="76">
        <v>5515765.32</v>
      </c>
      <c r="F200" s="76">
        <f t="shared" si="2"/>
        <v>5515765.32</v>
      </c>
    </row>
    <row r="201" spans="1:6" ht="25.5" customHeight="1">
      <c r="A201" s="34" t="s">
        <v>408</v>
      </c>
      <c r="B201" s="26" t="s">
        <v>409</v>
      </c>
      <c r="C201" s="26"/>
      <c r="D201" s="83">
        <f>SUM(D202:D202)</f>
        <v>7105520.02</v>
      </c>
      <c r="E201" s="83">
        <f>SUM(E202:E202)</f>
        <v>0</v>
      </c>
      <c r="F201" s="83">
        <f>SUM(F202:F202)</f>
        <v>7105520.02</v>
      </c>
    </row>
    <row r="202" spans="1:6" ht="159.75" customHeight="1">
      <c r="A202" s="35" t="s">
        <v>426</v>
      </c>
      <c r="B202" s="4" t="s">
        <v>427</v>
      </c>
      <c r="C202" s="4">
        <v>500</v>
      </c>
      <c r="D202" s="65">
        <v>7105520.02</v>
      </c>
      <c r="E202" s="76"/>
      <c r="F202" s="76">
        <f t="shared" si="2"/>
        <v>7105520.02</v>
      </c>
    </row>
    <row r="203" spans="1:6" ht="31.5" customHeight="1">
      <c r="A203" s="39" t="s">
        <v>410</v>
      </c>
      <c r="B203" s="26" t="s">
        <v>411</v>
      </c>
      <c r="C203" s="26"/>
      <c r="D203" s="83">
        <f>SUM(D204:D204)</f>
        <v>100000</v>
      </c>
      <c r="E203" s="83">
        <f>SUM(E204:E204)</f>
        <v>0</v>
      </c>
      <c r="F203" s="83">
        <f>SUM(F204:F204)</f>
        <v>100000</v>
      </c>
    </row>
    <row r="204" spans="1:6" ht="47.25" customHeight="1">
      <c r="A204" s="35" t="s">
        <v>307</v>
      </c>
      <c r="B204" s="4" t="s">
        <v>308</v>
      </c>
      <c r="C204" s="4">
        <v>200</v>
      </c>
      <c r="D204" s="65">
        <v>100000</v>
      </c>
      <c r="E204" s="76"/>
      <c r="F204" s="76">
        <f t="shared" si="2"/>
        <v>100000</v>
      </c>
    </row>
    <row r="205" spans="1:6" ht="56.25" customHeight="1">
      <c r="A205" s="20" t="s">
        <v>229</v>
      </c>
      <c r="B205" s="14" t="s">
        <v>309</v>
      </c>
      <c r="C205" s="14"/>
      <c r="D205" s="79">
        <f>D206+D213</f>
        <v>451775</v>
      </c>
      <c r="E205" s="79">
        <f>E206+E213</f>
        <v>0</v>
      </c>
      <c r="F205" s="79">
        <f>F206+F213</f>
        <v>451775</v>
      </c>
    </row>
    <row r="206" spans="1:6" s="15" customFormat="1" ht="27.75" customHeight="1">
      <c r="A206" s="18" t="s">
        <v>58</v>
      </c>
      <c r="B206" s="19" t="s">
        <v>351</v>
      </c>
      <c r="C206" s="19"/>
      <c r="D206" s="84">
        <f>SUM(D208:D212)</f>
        <v>381000</v>
      </c>
      <c r="E206" s="84">
        <f>SUM(E208:E212)</f>
        <v>0</v>
      </c>
      <c r="F206" s="84">
        <f>SUM(F208:F212)</f>
        <v>381000</v>
      </c>
    </row>
    <row r="207" spans="1:6" s="15" customFormat="1" ht="33" customHeight="1">
      <c r="A207" s="34" t="s">
        <v>212</v>
      </c>
      <c r="B207" s="26" t="s">
        <v>213</v>
      </c>
      <c r="C207" s="26"/>
      <c r="D207" s="80">
        <f>SUM(D208:D212)</f>
        <v>381000</v>
      </c>
      <c r="E207" s="80">
        <f>SUM(E208:E212)</f>
        <v>0</v>
      </c>
      <c r="F207" s="80">
        <f>SUM(F208:F212)</f>
        <v>381000</v>
      </c>
    </row>
    <row r="208" spans="1:6" ht="63.75" customHeight="1">
      <c r="A208" s="35" t="s">
        <v>179</v>
      </c>
      <c r="B208" s="4" t="s">
        <v>177</v>
      </c>
      <c r="C208" s="4">
        <v>600</v>
      </c>
      <c r="D208" s="64">
        <v>151000</v>
      </c>
      <c r="E208" s="76"/>
      <c r="F208" s="76">
        <f t="shared" si="2"/>
        <v>151000</v>
      </c>
    </row>
    <row r="209" spans="1:6" ht="47.25" customHeight="1">
      <c r="A209" s="35" t="s">
        <v>180</v>
      </c>
      <c r="B209" s="4" t="s">
        <v>178</v>
      </c>
      <c r="C209" s="4">
        <v>600</v>
      </c>
      <c r="D209" s="64">
        <v>105000</v>
      </c>
      <c r="E209" s="76"/>
      <c r="F209" s="76">
        <f t="shared" si="2"/>
        <v>105000</v>
      </c>
    </row>
    <row r="210" spans="1:6" ht="30.75" customHeight="1">
      <c r="A210" s="35" t="s">
        <v>162</v>
      </c>
      <c r="B210" s="4" t="s">
        <v>163</v>
      </c>
      <c r="C210" s="4">
        <v>200</v>
      </c>
      <c r="D210" s="64">
        <v>112000</v>
      </c>
      <c r="E210" s="76"/>
      <c r="F210" s="76">
        <f t="shared" si="2"/>
        <v>112000</v>
      </c>
    </row>
    <row r="211" spans="1:6" ht="32.25" customHeight="1">
      <c r="A211" s="35" t="s">
        <v>68</v>
      </c>
      <c r="B211" s="4" t="s">
        <v>67</v>
      </c>
      <c r="C211" s="4">
        <v>200</v>
      </c>
      <c r="D211" s="64">
        <v>3000</v>
      </c>
      <c r="E211" s="76"/>
      <c r="F211" s="76">
        <f aca="true" t="shared" si="3" ref="F211:F278">D211+E211</f>
        <v>3000</v>
      </c>
    </row>
    <row r="212" spans="1:6" ht="45.75" customHeight="1">
      <c r="A212" s="35" t="s">
        <v>69</v>
      </c>
      <c r="B212" s="4" t="s">
        <v>70</v>
      </c>
      <c r="C212" s="4">
        <v>300</v>
      </c>
      <c r="D212" s="64">
        <v>10000</v>
      </c>
      <c r="E212" s="76"/>
      <c r="F212" s="76">
        <f t="shared" si="3"/>
        <v>10000</v>
      </c>
    </row>
    <row r="213" spans="1:6" s="15" customFormat="1" ht="24" customHeight="1">
      <c r="A213" s="18" t="s">
        <v>57</v>
      </c>
      <c r="B213" s="19" t="s">
        <v>350</v>
      </c>
      <c r="C213" s="19"/>
      <c r="D213" s="85">
        <f>SUM(D215:D219)</f>
        <v>70775</v>
      </c>
      <c r="E213" s="85">
        <f>SUM(E215:E219)</f>
        <v>0</v>
      </c>
      <c r="F213" s="85">
        <f>SUM(F215:F219)</f>
        <v>70775</v>
      </c>
    </row>
    <row r="214" spans="1:6" s="15" customFormat="1" ht="32.25" customHeight="1">
      <c r="A214" s="34" t="s">
        <v>310</v>
      </c>
      <c r="B214" s="26" t="s">
        <v>331</v>
      </c>
      <c r="C214" s="26"/>
      <c r="D214" s="83">
        <f>SUM(D215:D219)</f>
        <v>70775</v>
      </c>
      <c r="E214" s="83">
        <f>SUM(E215:E219)</f>
        <v>0</v>
      </c>
      <c r="F214" s="83">
        <f>SUM(F215:F219)</f>
        <v>70775</v>
      </c>
    </row>
    <row r="215" spans="1:6" ht="45.75" customHeight="1">
      <c r="A215" s="35" t="s">
        <v>349</v>
      </c>
      <c r="B215" s="4" t="s">
        <v>300</v>
      </c>
      <c r="C215" s="4">
        <v>300</v>
      </c>
      <c r="D215" s="65">
        <v>45500</v>
      </c>
      <c r="E215" s="76"/>
      <c r="F215" s="76">
        <f t="shared" si="3"/>
        <v>45500</v>
      </c>
    </row>
    <row r="216" spans="1:6" ht="30" customHeight="1">
      <c r="A216" s="35" t="s">
        <v>505</v>
      </c>
      <c r="B216" s="4" t="s">
        <v>301</v>
      </c>
      <c r="C216" s="4">
        <v>200</v>
      </c>
      <c r="D216" s="65">
        <v>14400</v>
      </c>
      <c r="E216" s="76"/>
      <c r="F216" s="76">
        <f t="shared" si="3"/>
        <v>14400</v>
      </c>
    </row>
    <row r="217" spans="1:6" ht="30" customHeight="1">
      <c r="A217" s="35" t="s">
        <v>352</v>
      </c>
      <c r="B217" s="4" t="s">
        <v>301</v>
      </c>
      <c r="C217" s="4">
        <v>300</v>
      </c>
      <c r="D217" s="65">
        <f>9900-5000</f>
        <v>4900</v>
      </c>
      <c r="E217" s="76"/>
      <c r="F217" s="76">
        <f t="shared" si="3"/>
        <v>4900</v>
      </c>
    </row>
    <row r="218" spans="1:6" ht="30" customHeight="1">
      <c r="A218" s="35" t="s">
        <v>501</v>
      </c>
      <c r="B218" s="4" t="s">
        <v>114</v>
      </c>
      <c r="C218" s="4">
        <v>200</v>
      </c>
      <c r="D218" s="65">
        <v>975</v>
      </c>
      <c r="E218" s="76"/>
      <c r="F218" s="76">
        <f t="shared" si="3"/>
        <v>975</v>
      </c>
    </row>
    <row r="219" spans="1:6" ht="46.5" customHeight="1">
      <c r="A219" s="35" t="s">
        <v>299</v>
      </c>
      <c r="B219" s="4" t="s">
        <v>302</v>
      </c>
      <c r="C219" s="4">
        <v>200</v>
      </c>
      <c r="D219" s="64">
        <v>5000</v>
      </c>
      <c r="E219" s="76"/>
      <c r="F219" s="76">
        <f t="shared" si="3"/>
        <v>5000</v>
      </c>
    </row>
    <row r="220" spans="1:6" s="15" customFormat="1" ht="56.25" customHeight="1">
      <c r="A220" s="20" t="s">
        <v>230</v>
      </c>
      <c r="B220" s="14" t="s">
        <v>305</v>
      </c>
      <c r="C220" s="14"/>
      <c r="D220" s="79">
        <f>D221+D228</f>
        <v>9785803.49</v>
      </c>
      <c r="E220" s="79">
        <f>E221+E228</f>
        <v>6.991740519879386E-12</v>
      </c>
      <c r="F220" s="79">
        <f>F221+F228</f>
        <v>9785803.49</v>
      </c>
    </row>
    <row r="221" spans="1:6" s="15" customFormat="1" ht="32.25" customHeight="1">
      <c r="A221" s="34" t="s">
        <v>333</v>
      </c>
      <c r="B221" s="26" t="s">
        <v>335</v>
      </c>
      <c r="C221" s="26"/>
      <c r="D221" s="80">
        <f>SUM(D222:D227)</f>
        <v>8739603.49</v>
      </c>
      <c r="E221" s="80">
        <f>SUM(E222:E227)</f>
        <v>73.68</v>
      </c>
      <c r="F221" s="80">
        <f>SUM(F222:F227)</f>
        <v>8739677.17</v>
      </c>
    </row>
    <row r="222" spans="1:6" ht="61.5" customHeight="1">
      <c r="A222" s="35" t="s">
        <v>430</v>
      </c>
      <c r="B222" s="4" t="s">
        <v>431</v>
      </c>
      <c r="C222" s="4">
        <v>600</v>
      </c>
      <c r="D222" s="65">
        <v>6513087.54</v>
      </c>
      <c r="E222" s="76">
        <v>73.68</v>
      </c>
      <c r="F222" s="76">
        <f t="shared" si="3"/>
        <v>6513161.22</v>
      </c>
    </row>
    <row r="223" spans="1:6" ht="63" customHeight="1">
      <c r="A223" s="35" t="s">
        <v>112</v>
      </c>
      <c r="B223" s="4" t="s">
        <v>471</v>
      </c>
      <c r="C223" s="4">
        <v>600</v>
      </c>
      <c r="D223" s="65">
        <v>1311019.95</v>
      </c>
      <c r="E223" s="76"/>
      <c r="F223" s="76">
        <f t="shared" si="3"/>
        <v>1311019.95</v>
      </c>
    </row>
    <row r="224" spans="1:6" ht="48" customHeight="1">
      <c r="A224" s="35" t="s">
        <v>8</v>
      </c>
      <c r="B224" s="7" t="s">
        <v>6</v>
      </c>
      <c r="C224" s="4">
        <v>600</v>
      </c>
      <c r="D224" s="65">
        <v>55000</v>
      </c>
      <c r="E224" s="76"/>
      <c r="F224" s="76">
        <f t="shared" si="3"/>
        <v>55000</v>
      </c>
    </row>
    <row r="225" spans="1:6" ht="62.25" customHeight="1">
      <c r="A225" s="35" t="s">
        <v>118</v>
      </c>
      <c r="B225" s="7" t="s">
        <v>248</v>
      </c>
      <c r="C225" s="4">
        <v>600</v>
      </c>
      <c r="D225" s="65">
        <v>20340</v>
      </c>
      <c r="E225" s="76"/>
      <c r="F225" s="76">
        <f t="shared" si="3"/>
        <v>20340</v>
      </c>
    </row>
    <row r="226" spans="1:6" ht="80.25" customHeight="1">
      <c r="A226" s="35" t="s">
        <v>1</v>
      </c>
      <c r="B226" s="7" t="s">
        <v>490</v>
      </c>
      <c r="C226" s="4">
        <v>600</v>
      </c>
      <c r="D226" s="65">
        <v>798056</v>
      </c>
      <c r="E226" s="76"/>
      <c r="F226" s="76">
        <f t="shared" si="3"/>
        <v>798056</v>
      </c>
    </row>
    <row r="227" spans="1:6" ht="62.25" customHeight="1">
      <c r="A227" s="35" t="s">
        <v>432</v>
      </c>
      <c r="B227" s="7" t="s">
        <v>433</v>
      </c>
      <c r="C227" s="4">
        <v>600</v>
      </c>
      <c r="D227" s="65">
        <v>42100</v>
      </c>
      <c r="E227" s="76"/>
      <c r="F227" s="76">
        <f t="shared" si="3"/>
        <v>42100</v>
      </c>
    </row>
    <row r="228" spans="1:6" ht="32.25" customHeight="1">
      <c r="A228" s="34" t="s">
        <v>334</v>
      </c>
      <c r="B228" s="28" t="s">
        <v>336</v>
      </c>
      <c r="C228" s="24"/>
      <c r="D228" s="78">
        <f>SUM(D229:D233)</f>
        <v>1046200</v>
      </c>
      <c r="E228" s="78">
        <f>SUM(E229:E233)</f>
        <v>-73.67999999999302</v>
      </c>
      <c r="F228" s="78">
        <f>SUM(F229:F233)</f>
        <v>1046126.3200000001</v>
      </c>
    </row>
    <row r="229" spans="1:6" ht="62.25" customHeight="1">
      <c r="A229" s="35" t="s">
        <v>188</v>
      </c>
      <c r="B229" s="4" t="s">
        <v>189</v>
      </c>
      <c r="C229" s="4">
        <v>600</v>
      </c>
      <c r="D229" s="64">
        <v>184900</v>
      </c>
      <c r="E229" s="76"/>
      <c r="F229" s="76">
        <f t="shared" si="3"/>
        <v>184900</v>
      </c>
    </row>
    <row r="230" spans="1:6" ht="93.75" customHeight="1">
      <c r="A230" s="54" t="s">
        <v>127</v>
      </c>
      <c r="B230" s="56" t="s">
        <v>330</v>
      </c>
      <c r="C230" s="87">
        <v>600</v>
      </c>
      <c r="D230" s="88">
        <v>267600</v>
      </c>
      <c r="E230" s="76"/>
      <c r="F230" s="76">
        <f t="shared" si="3"/>
        <v>267600</v>
      </c>
    </row>
    <row r="231" spans="1:6" ht="63" customHeight="1">
      <c r="A231" s="89" t="s">
        <v>328</v>
      </c>
      <c r="B231" s="90" t="s">
        <v>329</v>
      </c>
      <c r="C231" s="4">
        <v>600</v>
      </c>
      <c r="D231" s="77">
        <v>383100</v>
      </c>
      <c r="E231" s="76"/>
      <c r="F231" s="76">
        <f>D231+E231</f>
        <v>383100</v>
      </c>
    </row>
    <row r="232" spans="1:6" ht="48" customHeight="1">
      <c r="A232" s="89" t="s">
        <v>511</v>
      </c>
      <c r="B232" s="90" t="s">
        <v>510</v>
      </c>
      <c r="C232" s="4">
        <v>600</v>
      </c>
      <c r="D232" s="77">
        <v>200000</v>
      </c>
      <c r="E232" s="76">
        <v>-200000</v>
      </c>
      <c r="F232" s="76">
        <f>D232+E232</f>
        <v>0</v>
      </c>
    </row>
    <row r="233" spans="1:6" ht="51" customHeight="1">
      <c r="A233" s="93" t="s">
        <v>89</v>
      </c>
      <c r="B233" s="91" t="s">
        <v>78</v>
      </c>
      <c r="C233" s="57">
        <v>600</v>
      </c>
      <c r="D233" s="70">
        <v>10600</v>
      </c>
      <c r="E233" s="76">
        <f>200000-73.68</f>
        <v>199926.32</v>
      </c>
      <c r="F233" s="76">
        <f t="shared" si="3"/>
        <v>210526.32</v>
      </c>
    </row>
    <row r="234" spans="1:6" s="21" customFormat="1" ht="54.75" customHeight="1">
      <c r="A234" s="20" t="s">
        <v>225</v>
      </c>
      <c r="B234" s="14" t="s">
        <v>196</v>
      </c>
      <c r="C234" s="14"/>
      <c r="D234" s="79">
        <f>D235+D240</f>
        <v>261000</v>
      </c>
      <c r="E234" s="79">
        <f>E235+E240</f>
        <v>0</v>
      </c>
      <c r="F234" s="79">
        <f>F235+F240</f>
        <v>261000</v>
      </c>
    </row>
    <row r="235" spans="1:6" ht="33" customHeight="1">
      <c r="A235" s="18" t="s">
        <v>280</v>
      </c>
      <c r="B235" s="17" t="s">
        <v>200</v>
      </c>
      <c r="C235" s="17"/>
      <c r="D235" s="81">
        <f>D236+D238</f>
        <v>142000</v>
      </c>
      <c r="E235" s="81">
        <f>E236+E238</f>
        <v>0</v>
      </c>
      <c r="F235" s="81">
        <f>F236+F238</f>
        <v>142000</v>
      </c>
    </row>
    <row r="236" spans="1:6" ht="33" customHeight="1">
      <c r="A236" s="34" t="s">
        <v>339</v>
      </c>
      <c r="B236" s="24" t="s">
        <v>337</v>
      </c>
      <c r="C236" s="24"/>
      <c r="D236" s="75">
        <f>D237</f>
        <v>120000</v>
      </c>
      <c r="E236" s="75">
        <f>E237</f>
        <v>0</v>
      </c>
      <c r="F236" s="75">
        <f>F237</f>
        <v>120000</v>
      </c>
    </row>
    <row r="237" spans="1:6" ht="45.75" customHeight="1">
      <c r="A237" s="35" t="s">
        <v>256</v>
      </c>
      <c r="B237" s="4" t="s">
        <v>197</v>
      </c>
      <c r="C237" s="4">
        <v>600</v>
      </c>
      <c r="D237" s="65">
        <v>120000</v>
      </c>
      <c r="E237" s="76"/>
      <c r="F237" s="76">
        <f t="shared" si="3"/>
        <v>120000</v>
      </c>
    </row>
    <row r="238" spans="1:6" ht="32.25" customHeight="1">
      <c r="A238" s="34" t="s">
        <v>461</v>
      </c>
      <c r="B238" s="26" t="s">
        <v>460</v>
      </c>
      <c r="C238" s="26"/>
      <c r="D238" s="83">
        <f>SUM(D239:D239)</f>
        <v>22000</v>
      </c>
      <c r="E238" s="83">
        <f>SUM(E239:E239)</f>
        <v>0</v>
      </c>
      <c r="F238" s="83">
        <f>SUM(F239:F239)</f>
        <v>22000</v>
      </c>
    </row>
    <row r="239" spans="1:6" ht="48.75" customHeight="1">
      <c r="A239" s="35" t="s">
        <v>491</v>
      </c>
      <c r="B239" s="4" t="s">
        <v>459</v>
      </c>
      <c r="C239" s="4">
        <v>600</v>
      </c>
      <c r="D239" s="65">
        <v>22000</v>
      </c>
      <c r="E239" s="76"/>
      <c r="F239" s="76">
        <f t="shared" si="3"/>
        <v>22000</v>
      </c>
    </row>
    <row r="240" spans="1:6" ht="33.75" customHeight="1">
      <c r="A240" s="18" t="s">
        <v>281</v>
      </c>
      <c r="B240" s="17" t="s">
        <v>201</v>
      </c>
      <c r="C240" s="17"/>
      <c r="D240" s="81">
        <f>SUM(D242)</f>
        <v>119000</v>
      </c>
      <c r="E240" s="81">
        <f>SUM(E242)</f>
        <v>0</v>
      </c>
      <c r="F240" s="81">
        <f>SUM(F242)</f>
        <v>119000</v>
      </c>
    </row>
    <row r="241" spans="1:6" ht="33.75" customHeight="1">
      <c r="A241" s="34" t="s">
        <v>340</v>
      </c>
      <c r="B241" s="24" t="s">
        <v>338</v>
      </c>
      <c r="C241" s="24"/>
      <c r="D241" s="75">
        <f>SUM(D242)</f>
        <v>119000</v>
      </c>
      <c r="E241" s="75">
        <f>SUM(E242)</f>
        <v>0</v>
      </c>
      <c r="F241" s="75">
        <f>SUM(F242)</f>
        <v>119000</v>
      </c>
    </row>
    <row r="242" spans="1:6" ht="30" customHeight="1">
      <c r="A242" s="35" t="s">
        <v>198</v>
      </c>
      <c r="B242" s="4" t="s">
        <v>199</v>
      </c>
      <c r="C242" s="4">
        <v>800</v>
      </c>
      <c r="D242" s="65">
        <v>119000</v>
      </c>
      <c r="E242" s="76"/>
      <c r="F242" s="76">
        <f t="shared" si="3"/>
        <v>119000</v>
      </c>
    </row>
    <row r="243" spans="1:6" ht="37.5" customHeight="1">
      <c r="A243" s="20" t="s">
        <v>498</v>
      </c>
      <c r="B243" s="14" t="s">
        <v>202</v>
      </c>
      <c r="C243" s="14"/>
      <c r="D243" s="79">
        <f>D244+D249</f>
        <v>4499708.18</v>
      </c>
      <c r="E243" s="79">
        <f>E244+E249</f>
        <v>0</v>
      </c>
      <c r="F243" s="79">
        <f>F244+F249</f>
        <v>4499708.18</v>
      </c>
    </row>
    <row r="244" spans="1:6" ht="30" customHeight="1">
      <c r="A244" s="18" t="s">
        <v>259</v>
      </c>
      <c r="B244" s="24" t="s">
        <v>121</v>
      </c>
      <c r="C244" s="17"/>
      <c r="D244" s="81">
        <f>SUM(D246:D248)</f>
        <v>122000</v>
      </c>
      <c r="E244" s="81">
        <f>SUM(E246:E248)</f>
        <v>0</v>
      </c>
      <c r="F244" s="81">
        <f>SUM(F246:F248)</f>
        <v>122000</v>
      </c>
    </row>
    <row r="245" spans="1:6" ht="31.5" customHeight="1">
      <c r="A245" s="34" t="s">
        <v>154</v>
      </c>
      <c r="B245" s="24" t="s">
        <v>155</v>
      </c>
      <c r="C245" s="24"/>
      <c r="D245" s="75">
        <f>SUM(D246:D248)</f>
        <v>122000</v>
      </c>
      <c r="E245" s="75">
        <f>SUM(E246:E248)</f>
        <v>0</v>
      </c>
      <c r="F245" s="75">
        <f>SUM(F246:F248)</f>
        <v>122000</v>
      </c>
    </row>
    <row r="246" spans="1:6" ht="48.75" customHeight="1">
      <c r="A246" s="35" t="s">
        <v>120</v>
      </c>
      <c r="B246" s="4" t="s">
        <v>122</v>
      </c>
      <c r="C246" s="4">
        <v>200</v>
      </c>
      <c r="D246" s="65">
        <v>2000</v>
      </c>
      <c r="E246" s="76"/>
      <c r="F246" s="76">
        <f t="shared" si="3"/>
        <v>2000</v>
      </c>
    </row>
    <row r="247" spans="1:6" ht="48.75" customHeight="1">
      <c r="A247" s="47" t="s">
        <v>481</v>
      </c>
      <c r="B247" s="4" t="s">
        <v>480</v>
      </c>
      <c r="C247" s="4">
        <v>800</v>
      </c>
      <c r="D247" s="65">
        <v>100000</v>
      </c>
      <c r="E247" s="76"/>
      <c r="F247" s="76">
        <f t="shared" si="3"/>
        <v>100000</v>
      </c>
    </row>
    <row r="248" spans="1:6" ht="45.75" customHeight="1">
      <c r="A248" s="35" t="s">
        <v>124</v>
      </c>
      <c r="B248" s="4" t="s">
        <v>123</v>
      </c>
      <c r="C248" s="4">
        <v>200</v>
      </c>
      <c r="D248" s="65">
        <v>20000</v>
      </c>
      <c r="E248" s="76"/>
      <c r="F248" s="76">
        <f t="shared" si="3"/>
        <v>20000</v>
      </c>
    </row>
    <row r="249" spans="1:6" ht="66" customHeight="1">
      <c r="A249" s="34" t="s">
        <v>258</v>
      </c>
      <c r="B249" s="24" t="s">
        <v>125</v>
      </c>
      <c r="C249" s="17"/>
      <c r="D249" s="78">
        <f>SUM(D251:D258)</f>
        <v>4377708.18</v>
      </c>
      <c r="E249" s="78">
        <f>SUM(E251:E258)</f>
        <v>0</v>
      </c>
      <c r="F249" s="78">
        <f>SUM(F251:F258)</f>
        <v>4377708.18</v>
      </c>
    </row>
    <row r="250" spans="1:6" ht="47.25" customHeight="1">
      <c r="A250" s="34" t="s">
        <v>156</v>
      </c>
      <c r="B250" s="24" t="s">
        <v>157</v>
      </c>
      <c r="C250" s="24"/>
      <c r="D250" s="78">
        <f>SUM(D251:D258)</f>
        <v>4377708.18</v>
      </c>
      <c r="E250" s="78">
        <f>SUM(E251:E258)</f>
        <v>0</v>
      </c>
      <c r="F250" s="78">
        <f>SUM(F251:F258)</f>
        <v>4377708.18</v>
      </c>
    </row>
    <row r="251" spans="1:6" ht="78" customHeight="1">
      <c r="A251" s="35" t="s">
        <v>194</v>
      </c>
      <c r="B251" s="29" t="s">
        <v>523</v>
      </c>
      <c r="C251" s="4">
        <v>100</v>
      </c>
      <c r="D251" s="64">
        <v>2262700</v>
      </c>
      <c r="E251" s="76"/>
      <c r="F251" s="76">
        <f t="shared" si="3"/>
        <v>2262700</v>
      </c>
    </row>
    <row r="252" spans="1:6" ht="47.25" customHeight="1">
      <c r="A252" s="35" t="s">
        <v>195</v>
      </c>
      <c r="B252" s="29" t="s">
        <v>523</v>
      </c>
      <c r="C252" s="4">
        <v>200</v>
      </c>
      <c r="D252" s="64">
        <v>496387</v>
      </c>
      <c r="E252" s="76"/>
      <c r="F252" s="76">
        <f t="shared" si="3"/>
        <v>496387</v>
      </c>
    </row>
    <row r="253" spans="1:6" ht="47.25" customHeight="1">
      <c r="A253" s="35" t="s">
        <v>195</v>
      </c>
      <c r="B253" s="29" t="s">
        <v>472</v>
      </c>
      <c r="C253" s="4">
        <v>200</v>
      </c>
      <c r="D253" s="64">
        <v>8505.18</v>
      </c>
      <c r="E253" s="76"/>
      <c r="F253" s="76">
        <f t="shared" si="3"/>
        <v>8505.18</v>
      </c>
    </row>
    <row r="254" spans="1:6" ht="33" customHeight="1">
      <c r="A254" s="35" t="s">
        <v>522</v>
      </c>
      <c r="B254" s="29" t="s">
        <v>523</v>
      </c>
      <c r="C254" s="4">
        <v>800</v>
      </c>
      <c r="D254" s="64">
        <v>1800</v>
      </c>
      <c r="E254" s="76"/>
      <c r="F254" s="76">
        <f t="shared" si="3"/>
        <v>1800</v>
      </c>
    </row>
    <row r="255" spans="1:6" s="16" customFormat="1" ht="80.25" customHeight="1">
      <c r="A255" s="43" t="s">
        <v>516</v>
      </c>
      <c r="B255" s="94" t="s">
        <v>515</v>
      </c>
      <c r="C255" s="5">
        <v>100</v>
      </c>
      <c r="D255" s="64">
        <v>450668</v>
      </c>
      <c r="E255" s="77"/>
      <c r="F255" s="77">
        <f>D255+E255</f>
        <v>450668</v>
      </c>
    </row>
    <row r="256" spans="1:6" s="16" customFormat="1" ht="51" customHeight="1">
      <c r="A256" s="43" t="s">
        <v>514</v>
      </c>
      <c r="B256" s="94" t="s">
        <v>515</v>
      </c>
      <c r="C256" s="5">
        <v>200</v>
      </c>
      <c r="D256" s="64">
        <v>866448</v>
      </c>
      <c r="E256" s="77"/>
      <c r="F256" s="77">
        <f t="shared" si="3"/>
        <v>866448</v>
      </c>
    </row>
    <row r="257" spans="1:6" ht="93.75" customHeight="1">
      <c r="A257" s="38" t="s">
        <v>370</v>
      </c>
      <c r="B257" s="29" t="s">
        <v>402</v>
      </c>
      <c r="C257" s="4">
        <v>100</v>
      </c>
      <c r="D257" s="64">
        <v>238000</v>
      </c>
      <c r="E257" s="76"/>
      <c r="F257" s="76">
        <f t="shared" si="3"/>
        <v>238000</v>
      </c>
    </row>
    <row r="258" spans="1:6" ht="66.75" customHeight="1">
      <c r="A258" s="38" t="s">
        <v>371</v>
      </c>
      <c r="B258" s="29" t="s">
        <v>402</v>
      </c>
      <c r="C258" s="4">
        <v>200</v>
      </c>
      <c r="D258" s="64">
        <v>53200</v>
      </c>
      <c r="E258" s="76"/>
      <c r="F258" s="76">
        <f t="shared" si="3"/>
        <v>53200</v>
      </c>
    </row>
    <row r="259" spans="1:6" s="15" customFormat="1" ht="40.5" customHeight="1">
      <c r="A259" s="20" t="s">
        <v>261</v>
      </c>
      <c r="B259" s="14" t="s">
        <v>372</v>
      </c>
      <c r="C259" s="14"/>
      <c r="D259" s="79">
        <f>D260</f>
        <v>3474950</v>
      </c>
      <c r="E259" s="79">
        <f>E260</f>
        <v>0</v>
      </c>
      <c r="F259" s="79">
        <f>F260</f>
        <v>3474950</v>
      </c>
    </row>
    <row r="260" spans="1:6" s="15" customFormat="1" ht="17.25" customHeight="1">
      <c r="A260" s="34" t="s">
        <v>158</v>
      </c>
      <c r="B260" s="26" t="s">
        <v>159</v>
      </c>
      <c r="C260" s="26"/>
      <c r="D260" s="80">
        <f>SUM(D261:D262)</f>
        <v>3474950</v>
      </c>
      <c r="E260" s="80">
        <f>SUM(E261:E262)</f>
        <v>0</v>
      </c>
      <c r="F260" s="80">
        <f>SUM(F261:F262)</f>
        <v>3474950</v>
      </c>
    </row>
    <row r="261" spans="1:6" ht="48.75" customHeight="1">
      <c r="A261" s="35" t="s">
        <v>382</v>
      </c>
      <c r="B261" s="4" t="s">
        <v>373</v>
      </c>
      <c r="C261" s="4">
        <v>600</v>
      </c>
      <c r="D261" s="65">
        <v>157800</v>
      </c>
      <c r="E261" s="76"/>
      <c r="F261" s="76">
        <f t="shared" si="3"/>
        <v>157800</v>
      </c>
    </row>
    <row r="262" spans="1:6" s="15" customFormat="1" ht="77.25" customHeight="1">
      <c r="A262" s="43" t="s">
        <v>0</v>
      </c>
      <c r="B262" s="5" t="s">
        <v>486</v>
      </c>
      <c r="C262" s="5">
        <v>600</v>
      </c>
      <c r="D262" s="69">
        <v>3317150</v>
      </c>
      <c r="E262" s="76"/>
      <c r="F262" s="76">
        <f t="shared" si="3"/>
        <v>3317150</v>
      </c>
    </row>
    <row r="263" spans="1:6" ht="57" customHeight="1">
      <c r="A263" s="20" t="s">
        <v>226</v>
      </c>
      <c r="B263" s="14" t="s">
        <v>184</v>
      </c>
      <c r="C263" s="14"/>
      <c r="D263" s="79">
        <f>D264</f>
        <v>17100</v>
      </c>
      <c r="E263" s="79">
        <f>E264</f>
        <v>0</v>
      </c>
      <c r="F263" s="79">
        <f>F264</f>
        <v>17100</v>
      </c>
    </row>
    <row r="264" spans="1:6" ht="33" customHeight="1">
      <c r="A264" s="34" t="s">
        <v>434</v>
      </c>
      <c r="B264" s="24" t="s">
        <v>435</v>
      </c>
      <c r="C264" s="24"/>
      <c r="D264" s="75">
        <f>SUM(D265:D267)</f>
        <v>17100</v>
      </c>
      <c r="E264" s="75">
        <f>SUM(E265:E267)</f>
        <v>0</v>
      </c>
      <c r="F264" s="75">
        <f>SUM(F265:F267)</f>
        <v>17100</v>
      </c>
    </row>
    <row r="265" spans="1:6" ht="30.75" customHeight="1">
      <c r="A265" s="43" t="s">
        <v>341</v>
      </c>
      <c r="B265" s="5" t="s">
        <v>185</v>
      </c>
      <c r="C265" s="5">
        <v>600</v>
      </c>
      <c r="D265" s="64">
        <v>1890</v>
      </c>
      <c r="E265" s="76"/>
      <c r="F265" s="76">
        <f t="shared" si="3"/>
        <v>1890</v>
      </c>
    </row>
    <row r="266" spans="1:6" ht="30" customHeight="1">
      <c r="A266" s="43" t="s">
        <v>97</v>
      </c>
      <c r="B266" s="5" t="s">
        <v>98</v>
      </c>
      <c r="C266" s="5">
        <v>600</v>
      </c>
      <c r="D266" s="64">
        <v>500</v>
      </c>
      <c r="E266" s="76"/>
      <c r="F266" s="76">
        <f t="shared" si="3"/>
        <v>500</v>
      </c>
    </row>
    <row r="267" spans="1:6" ht="45.75" customHeight="1">
      <c r="A267" s="43" t="s">
        <v>210</v>
      </c>
      <c r="B267" s="5" t="s">
        <v>211</v>
      </c>
      <c r="C267" s="5">
        <v>600</v>
      </c>
      <c r="D267" s="64">
        <v>14710</v>
      </c>
      <c r="E267" s="76"/>
      <c r="F267" s="76">
        <f t="shared" si="3"/>
        <v>14710</v>
      </c>
    </row>
    <row r="268" spans="1:6" s="15" customFormat="1" ht="56.25" customHeight="1">
      <c r="A268" s="20" t="s">
        <v>227</v>
      </c>
      <c r="B268" s="14" t="s">
        <v>186</v>
      </c>
      <c r="C268" s="14"/>
      <c r="D268" s="79">
        <f>D269+D275+D273+D277</f>
        <v>978190</v>
      </c>
      <c r="E268" s="79">
        <f>E269+E275+E273+E277</f>
        <v>0</v>
      </c>
      <c r="F268" s="79">
        <f>F269+F275+F273+F277</f>
        <v>978190</v>
      </c>
    </row>
    <row r="269" spans="1:6" s="15" customFormat="1" ht="33" customHeight="1">
      <c r="A269" s="34" t="s">
        <v>244</v>
      </c>
      <c r="B269" s="26" t="s">
        <v>243</v>
      </c>
      <c r="C269" s="26"/>
      <c r="D269" s="80">
        <f>SUM(D270:D272)</f>
        <v>790490</v>
      </c>
      <c r="E269" s="80">
        <f>SUM(E270:E272)</f>
        <v>0</v>
      </c>
      <c r="F269" s="80">
        <f>SUM(F270:F272)</f>
        <v>790490</v>
      </c>
    </row>
    <row r="270" spans="1:6" ht="78" customHeight="1">
      <c r="A270" s="43" t="s">
        <v>85</v>
      </c>
      <c r="B270" s="4" t="s">
        <v>245</v>
      </c>
      <c r="C270" s="4">
        <v>100</v>
      </c>
      <c r="D270" s="64">
        <v>2590</v>
      </c>
      <c r="E270" s="76">
        <v>2140</v>
      </c>
      <c r="F270" s="76">
        <f>D270+E270</f>
        <v>4730</v>
      </c>
    </row>
    <row r="271" spans="1:6" ht="47.25" customHeight="1">
      <c r="A271" s="35" t="s">
        <v>423</v>
      </c>
      <c r="B271" s="4" t="s">
        <v>245</v>
      </c>
      <c r="C271" s="4">
        <v>200</v>
      </c>
      <c r="D271" s="64">
        <f>283200+163900</f>
        <v>447100</v>
      </c>
      <c r="E271" s="76">
        <v>-2140</v>
      </c>
      <c r="F271" s="76">
        <f t="shared" si="3"/>
        <v>444960</v>
      </c>
    </row>
    <row r="272" spans="1:6" ht="47.25" customHeight="1">
      <c r="A272" s="35" t="s">
        <v>424</v>
      </c>
      <c r="B272" s="4" t="s">
        <v>245</v>
      </c>
      <c r="C272" s="4">
        <v>600</v>
      </c>
      <c r="D272" s="64">
        <f>222700+30800+42500+44800</f>
        <v>340800</v>
      </c>
      <c r="E272" s="76"/>
      <c r="F272" s="76">
        <f t="shared" si="3"/>
        <v>340800</v>
      </c>
    </row>
    <row r="273" spans="1:6" ht="31.5">
      <c r="A273" s="34" t="s">
        <v>115</v>
      </c>
      <c r="B273" s="26" t="s">
        <v>139</v>
      </c>
      <c r="C273" s="24"/>
      <c r="D273" s="78">
        <f>D274</f>
        <v>13300</v>
      </c>
      <c r="E273" s="78">
        <f>E274</f>
        <v>0</v>
      </c>
      <c r="F273" s="78">
        <f>F274</f>
        <v>13300</v>
      </c>
    </row>
    <row r="274" spans="1:6" ht="47.25" customHeight="1">
      <c r="A274" s="35" t="s">
        <v>116</v>
      </c>
      <c r="B274" s="4" t="s">
        <v>117</v>
      </c>
      <c r="C274" s="4">
        <v>600</v>
      </c>
      <c r="D274" s="64">
        <f>13300</f>
        <v>13300</v>
      </c>
      <c r="E274" s="76"/>
      <c r="F274" s="76">
        <f t="shared" si="3"/>
        <v>13300</v>
      </c>
    </row>
    <row r="275" spans="1:6" ht="30.75" customHeight="1">
      <c r="A275" s="34" t="s">
        <v>131</v>
      </c>
      <c r="B275" s="26" t="s">
        <v>132</v>
      </c>
      <c r="C275" s="6"/>
      <c r="D275" s="83">
        <f>SUM(D276:D276)</f>
        <v>168400</v>
      </c>
      <c r="E275" s="83">
        <f>SUM(E276:E276)</f>
        <v>0</v>
      </c>
      <c r="F275" s="83">
        <f>SUM(F276:F276)</f>
        <v>168400</v>
      </c>
    </row>
    <row r="276" spans="1:6" ht="33.75" customHeight="1">
      <c r="A276" s="35" t="s">
        <v>347</v>
      </c>
      <c r="B276" s="4" t="s">
        <v>348</v>
      </c>
      <c r="C276" s="4">
        <v>200</v>
      </c>
      <c r="D276" s="64">
        <f>27200+73900+5300+31000+15400+15600</f>
        <v>168400</v>
      </c>
      <c r="E276" s="76"/>
      <c r="F276" s="76">
        <f t="shared" si="3"/>
        <v>168400</v>
      </c>
    </row>
    <row r="277" spans="1:6" ht="30.75" customHeight="1">
      <c r="A277" s="34" t="s">
        <v>364</v>
      </c>
      <c r="B277" s="26" t="s">
        <v>361</v>
      </c>
      <c r="C277" s="6"/>
      <c r="D277" s="83">
        <f>SUM(D278:D278)</f>
        <v>6000</v>
      </c>
      <c r="E277" s="83">
        <f>SUM(E278:E278)</f>
        <v>0</v>
      </c>
      <c r="F277" s="83">
        <f>SUM(F278:F278)</f>
        <v>6000</v>
      </c>
    </row>
    <row r="278" spans="1:6" ht="49.5" customHeight="1">
      <c r="A278" s="43" t="s">
        <v>363</v>
      </c>
      <c r="B278" s="4" t="s">
        <v>362</v>
      </c>
      <c r="C278" s="4">
        <v>200</v>
      </c>
      <c r="D278" s="64">
        <v>6000</v>
      </c>
      <c r="E278" s="76"/>
      <c r="F278" s="76">
        <f t="shared" si="3"/>
        <v>6000</v>
      </c>
    </row>
    <row r="279" spans="1:6" ht="57" customHeight="1">
      <c r="A279" s="20" t="s">
        <v>231</v>
      </c>
      <c r="B279" s="14" t="s">
        <v>389</v>
      </c>
      <c r="C279" s="14"/>
      <c r="D279" s="86">
        <f>SUM(D281:D282)</f>
        <v>39000</v>
      </c>
      <c r="E279" s="86">
        <f>SUM(E281:E282)</f>
        <v>0</v>
      </c>
      <c r="F279" s="86">
        <f>SUM(F281:F282)</f>
        <v>39000</v>
      </c>
    </row>
    <row r="280" spans="1:6" ht="33" customHeight="1">
      <c r="A280" s="34" t="s">
        <v>332</v>
      </c>
      <c r="B280" s="27" t="s">
        <v>390</v>
      </c>
      <c r="C280" s="26"/>
      <c r="D280" s="83">
        <f>SUM(D281:D282)</f>
        <v>39000</v>
      </c>
      <c r="E280" s="83">
        <f>SUM(E281:E282)</f>
        <v>0</v>
      </c>
      <c r="F280" s="83">
        <f>SUM(F281:F282)</f>
        <v>39000</v>
      </c>
    </row>
    <row r="281" spans="1:6" ht="63" customHeight="1">
      <c r="A281" s="35" t="s">
        <v>303</v>
      </c>
      <c r="B281" s="46" t="s">
        <v>391</v>
      </c>
      <c r="C281" s="4">
        <v>300</v>
      </c>
      <c r="D281" s="65">
        <v>15000</v>
      </c>
      <c r="E281" s="76"/>
      <c r="F281" s="76">
        <f aca="true" t="shared" si="4" ref="F281:F300">D281+E281</f>
        <v>15000</v>
      </c>
    </row>
    <row r="282" spans="1:6" ht="44.25" customHeight="1">
      <c r="A282" s="35" t="s">
        <v>304</v>
      </c>
      <c r="B282" s="5" t="s">
        <v>392</v>
      </c>
      <c r="C282" s="4">
        <v>300</v>
      </c>
      <c r="D282" s="65">
        <v>24000</v>
      </c>
      <c r="E282" s="76"/>
      <c r="F282" s="76">
        <f t="shared" si="4"/>
        <v>24000</v>
      </c>
    </row>
    <row r="283" spans="1:6" ht="56.25" customHeight="1">
      <c r="A283" s="20" t="s">
        <v>250</v>
      </c>
      <c r="B283" s="14" t="s">
        <v>412</v>
      </c>
      <c r="C283" s="14"/>
      <c r="D283" s="79">
        <f>D284+D289</f>
        <v>473450.6</v>
      </c>
      <c r="E283" s="79">
        <f>E284+E289</f>
        <v>0</v>
      </c>
      <c r="F283" s="79">
        <f>F284+F289</f>
        <v>473450.6</v>
      </c>
    </row>
    <row r="284" spans="1:6" ht="44.25" customHeight="1">
      <c r="A284" s="34" t="s">
        <v>160</v>
      </c>
      <c r="B284" s="26" t="s">
        <v>413</v>
      </c>
      <c r="C284" s="26"/>
      <c r="D284" s="80">
        <f>SUM(D285:D288)</f>
        <v>449450.6</v>
      </c>
      <c r="E284" s="80">
        <f>SUM(E285:E288)</f>
        <v>0</v>
      </c>
      <c r="F284" s="80">
        <f>SUM(F285:F288)</f>
        <v>449450.6</v>
      </c>
    </row>
    <row r="285" spans="1:6" ht="78" customHeight="1">
      <c r="A285" s="43" t="s">
        <v>24</v>
      </c>
      <c r="B285" s="5" t="s">
        <v>414</v>
      </c>
      <c r="C285" s="5">
        <v>100</v>
      </c>
      <c r="D285" s="64">
        <v>349770</v>
      </c>
      <c r="E285" s="76"/>
      <c r="F285" s="76">
        <f t="shared" si="4"/>
        <v>349770</v>
      </c>
    </row>
    <row r="286" spans="1:6" ht="46.5" customHeight="1">
      <c r="A286" s="43" t="s">
        <v>25</v>
      </c>
      <c r="B286" s="5" t="s">
        <v>414</v>
      </c>
      <c r="C286" s="5">
        <v>200</v>
      </c>
      <c r="D286" s="69">
        <v>24616</v>
      </c>
      <c r="E286" s="76"/>
      <c r="F286" s="76">
        <f t="shared" si="4"/>
        <v>24616</v>
      </c>
    </row>
    <row r="287" spans="1:6" ht="45.75" customHeight="1">
      <c r="A287" s="35" t="s">
        <v>495</v>
      </c>
      <c r="B287" s="4" t="s">
        <v>415</v>
      </c>
      <c r="C287" s="4">
        <v>200</v>
      </c>
      <c r="D287" s="64">
        <v>6570.6</v>
      </c>
      <c r="E287" s="76"/>
      <c r="F287" s="76">
        <f t="shared" si="4"/>
        <v>6570.6</v>
      </c>
    </row>
    <row r="288" spans="1:6" ht="32.25" customHeight="1">
      <c r="A288" s="35" t="s">
        <v>496</v>
      </c>
      <c r="B288" s="8" t="s">
        <v>416</v>
      </c>
      <c r="C288" s="8">
        <v>200</v>
      </c>
      <c r="D288" s="65">
        <v>68494</v>
      </c>
      <c r="E288" s="76"/>
      <c r="F288" s="76">
        <f t="shared" si="4"/>
        <v>68494</v>
      </c>
    </row>
    <row r="289" spans="1:6" ht="34.5" customHeight="1">
      <c r="A289" s="34" t="s">
        <v>161</v>
      </c>
      <c r="B289" s="24" t="s">
        <v>417</v>
      </c>
      <c r="C289" s="24"/>
      <c r="D289" s="75">
        <f>SUM(D290:D291)</f>
        <v>24000</v>
      </c>
      <c r="E289" s="75">
        <f>SUM(E290:E291)</f>
        <v>0</v>
      </c>
      <c r="F289" s="75">
        <f>SUM(F290:F291)</f>
        <v>24000</v>
      </c>
    </row>
    <row r="290" spans="1:6" ht="64.5" customHeight="1">
      <c r="A290" s="35" t="s">
        <v>181</v>
      </c>
      <c r="B290" s="4" t="s">
        <v>418</v>
      </c>
      <c r="C290" s="4">
        <v>600</v>
      </c>
      <c r="D290" s="64">
        <v>23000</v>
      </c>
      <c r="E290" s="76"/>
      <c r="F290" s="76">
        <f t="shared" si="4"/>
        <v>23000</v>
      </c>
    </row>
    <row r="291" spans="1:6" ht="62.25" customHeight="1">
      <c r="A291" s="59" t="s">
        <v>182</v>
      </c>
      <c r="B291" s="4" t="s">
        <v>419</v>
      </c>
      <c r="C291" s="4">
        <v>200</v>
      </c>
      <c r="D291" s="64">
        <v>1000</v>
      </c>
      <c r="E291" s="76"/>
      <c r="F291" s="76">
        <f t="shared" si="4"/>
        <v>1000</v>
      </c>
    </row>
    <row r="292" spans="1:6" s="15" customFormat="1" ht="36" customHeight="1">
      <c r="A292" s="13" t="s">
        <v>375</v>
      </c>
      <c r="B292" s="14" t="s">
        <v>242</v>
      </c>
      <c r="C292" s="14"/>
      <c r="D292" s="79">
        <f>D293</f>
        <v>1504767.3199999998</v>
      </c>
      <c r="E292" s="79">
        <f>E293</f>
        <v>12438.4</v>
      </c>
      <c r="F292" s="79">
        <f>F293</f>
        <v>1517205.72</v>
      </c>
    </row>
    <row r="293" spans="1:6" s="15" customFormat="1" ht="18.75" customHeight="1">
      <c r="A293" s="34" t="s">
        <v>436</v>
      </c>
      <c r="B293" s="26" t="s">
        <v>241</v>
      </c>
      <c r="C293" s="26"/>
      <c r="D293" s="80">
        <f>SUM(D294:D300)</f>
        <v>1504767.3199999998</v>
      </c>
      <c r="E293" s="80">
        <f>SUM(E294:E300)</f>
        <v>12438.4</v>
      </c>
      <c r="F293" s="80">
        <f>SUM(F294:F300)</f>
        <v>1517205.72</v>
      </c>
    </row>
    <row r="294" spans="1:6" ht="78.75" customHeight="1">
      <c r="A294" s="35" t="s">
        <v>297</v>
      </c>
      <c r="B294" s="4" t="s">
        <v>239</v>
      </c>
      <c r="C294" s="4">
        <v>100</v>
      </c>
      <c r="D294" s="65">
        <v>674600</v>
      </c>
      <c r="E294" s="76"/>
      <c r="F294" s="76">
        <f t="shared" si="4"/>
        <v>674600</v>
      </c>
    </row>
    <row r="295" spans="1:6" ht="30.75" customHeight="1">
      <c r="A295" s="35" t="s">
        <v>187</v>
      </c>
      <c r="B295" s="4" t="s">
        <v>240</v>
      </c>
      <c r="C295" s="4">
        <v>200</v>
      </c>
      <c r="D295" s="65">
        <v>19700</v>
      </c>
      <c r="E295" s="76"/>
      <c r="F295" s="76">
        <f t="shared" si="4"/>
        <v>19700</v>
      </c>
    </row>
    <row r="296" spans="1:6" ht="49.5" customHeight="1">
      <c r="A296" s="35" t="s">
        <v>73</v>
      </c>
      <c r="B296" s="4" t="s">
        <v>74</v>
      </c>
      <c r="C296" s="4">
        <v>200</v>
      </c>
      <c r="D296" s="65">
        <v>525.92</v>
      </c>
      <c r="E296" s="76"/>
      <c r="F296" s="76">
        <f>D296+E296</f>
        <v>525.92</v>
      </c>
    </row>
    <row r="297" spans="1:6" ht="65.25" customHeight="1">
      <c r="A297" s="35" t="s">
        <v>92</v>
      </c>
      <c r="B297" s="4" t="s">
        <v>366</v>
      </c>
      <c r="C297" s="4">
        <v>200</v>
      </c>
      <c r="D297" s="65">
        <f>13100+12500</f>
        <v>25600</v>
      </c>
      <c r="E297" s="76">
        <v>12438.4</v>
      </c>
      <c r="F297" s="76">
        <f t="shared" si="4"/>
        <v>38038.4</v>
      </c>
    </row>
    <row r="298" spans="1:6" ht="62.25" customHeight="1">
      <c r="A298" s="35" t="s">
        <v>365</v>
      </c>
      <c r="B298" s="4" t="s">
        <v>249</v>
      </c>
      <c r="C298" s="4">
        <v>100</v>
      </c>
      <c r="D298" s="65">
        <v>717475</v>
      </c>
      <c r="E298" s="76"/>
      <c r="F298" s="76">
        <f t="shared" si="4"/>
        <v>717475</v>
      </c>
    </row>
    <row r="299" spans="1:6" ht="45.75" customHeight="1">
      <c r="A299" s="35" t="s">
        <v>494</v>
      </c>
      <c r="B299" s="8" t="s">
        <v>493</v>
      </c>
      <c r="C299" s="8">
        <v>200</v>
      </c>
      <c r="D299" s="65">
        <v>63176.4</v>
      </c>
      <c r="E299" s="76"/>
      <c r="F299" s="76">
        <f t="shared" si="4"/>
        <v>63176.4</v>
      </c>
    </row>
    <row r="300" spans="1:6" ht="47.25">
      <c r="A300" s="35" t="s">
        <v>138</v>
      </c>
      <c r="B300" s="8" t="s">
        <v>344</v>
      </c>
      <c r="C300" s="8">
        <v>200</v>
      </c>
      <c r="D300" s="65">
        <v>3690</v>
      </c>
      <c r="E300" s="76"/>
      <c r="F300" s="76">
        <f t="shared" si="4"/>
        <v>3690</v>
      </c>
    </row>
    <row r="301" spans="1:6" s="22" customFormat="1" ht="28.5" customHeight="1">
      <c r="A301" s="44" t="s">
        <v>499</v>
      </c>
      <c r="B301" s="45"/>
      <c r="C301" s="45"/>
      <c r="D301" s="74">
        <f>D7+D81+D116+D173+D192+D196+D205+D220+D234+D243+D259+D263+D268+D292+D279+D283</f>
        <v>245184198.98000005</v>
      </c>
      <c r="E301" s="74">
        <f>E7+E81+E116+E173+E192+E196+E205+E220+E234+E243+E259+E263+E268+E292+E279+E283</f>
        <v>7854805.140000001</v>
      </c>
      <c r="F301" s="74">
        <f>F7+F81+F116+F173+F192+F196+F205+F220+F234+F243+F259+F263+F268+F292+F279+F283</f>
        <v>253039004.12</v>
      </c>
    </row>
    <row r="302" spans="4:6" ht="0.75" customHeight="1">
      <c r="D302" s="23">
        <f>232801557.98+1150000</f>
        <v>233951557.98</v>
      </c>
      <c r="E302" s="71"/>
      <c r="F302" s="71"/>
    </row>
  </sheetData>
  <sheetProtection/>
  <autoFilter ref="A6:D302"/>
  <mergeCells count="2">
    <mergeCell ref="B1:F1"/>
    <mergeCell ref="A3:F4"/>
  </mergeCells>
  <printOptions/>
  <pageMargins left="0.7874015748031497" right="0.3937007874015748" top="0.3937007874015748" bottom="0.3937007874015748" header="0.11811023622047245" footer="0.5118110236220472"/>
  <pageSetup fitToHeight="12" fitToWidth="1" horizontalDpi="600" verticalDpi="600" orientation="portrait" paperSize="9" scale="56" r:id="rId1"/>
  <headerFooter alignWithMargins="0">
    <oddHeader>&amp;RПРОЕКТ</oddHeader>
  </headerFooter>
  <rowBreaks count="1" manualBreakCount="1"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2019-09-13T08:17:15Z</cp:lastPrinted>
  <dcterms:created xsi:type="dcterms:W3CDTF">2013-10-30T08:55:37Z</dcterms:created>
  <dcterms:modified xsi:type="dcterms:W3CDTF">2019-09-13T08:17:18Z</dcterms:modified>
  <cp:category/>
  <cp:version/>
  <cp:contentType/>
  <cp:contentStatus/>
</cp:coreProperties>
</file>